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Log" sheetId="1" r:id="rId3"/>
    <sheet state="visible" name="Mileage Calculator" sheetId="2" r:id="rId4"/>
    <sheet state="visible" name="More stats" sheetId="3" r:id="rId5"/>
    <sheet state="visible" name="Charts" sheetId="4" r:id="rId6"/>
    <sheet state="visible" name="Calendar" sheetId="5" r:id="rId7"/>
  </sheets>
  <definedNames/>
  <calcPr/>
</workbook>
</file>

<file path=xl/sharedStrings.xml><?xml version="1.0" encoding="utf-8"?>
<sst xmlns="http://schemas.openxmlformats.org/spreadsheetml/2006/main" count="1255" uniqueCount="467">
  <si>
    <t>Number of Days Paddled</t>
  </si>
  <si>
    <t>Avg miles/paddle day</t>
  </si>
  <si>
    <t>Avg paddle time (H:M:S)</t>
  </si>
  <si>
    <t xml:space="preserve"> </t>
  </si>
  <si>
    <t>Number of Days on Trip</t>
  </si>
  <si>
    <t>Avg miles/trip day</t>
  </si>
  <si>
    <t>Total Miles Paddled</t>
  </si>
  <si>
    <t>More stats on tab below...</t>
  </si>
  <si>
    <t>TRIP IS COMPLETE</t>
  </si>
  <si>
    <t>DAY</t>
  </si>
  <si>
    <t>DATE</t>
  </si>
  <si>
    <t>START_TIME</t>
  </si>
  <si>
    <t>START_LAT</t>
  </si>
  <si>
    <t>START_LONG</t>
  </si>
  <si>
    <t>END_TIME</t>
  </si>
  <si>
    <t>END_LAT</t>
  </si>
  <si>
    <t>END_LONG</t>
  </si>
  <si>
    <t>PADDLE_TIME</t>
  </si>
  <si>
    <t>DISTANCE (MILES)</t>
  </si>
  <si>
    <t>AVG_SPEED (MPH)</t>
  </si>
  <si>
    <t>AVG_TEMP</t>
  </si>
  <si>
    <t>WIND</t>
  </si>
  <si>
    <t>COMMENTS</t>
  </si>
  <si>
    <t>RIVER_FLOW (1,000 cubic feet/sec)</t>
  </si>
  <si>
    <t>BODY_OF_WATER</t>
  </si>
  <si>
    <t>TALLY</t>
  </si>
  <si>
    <t>STATE</t>
  </si>
  <si>
    <t>LAKE</t>
  </si>
  <si>
    <t>SECTION</t>
  </si>
  <si>
    <t>OTHER</t>
  </si>
  <si>
    <t>CITY</t>
  </si>
  <si>
    <t>Accum. mileage</t>
  </si>
  <si>
    <t>Mississippi River</t>
  </si>
  <si>
    <t>Lat-longs estimated</t>
  </si>
  <si>
    <t>10(W)</t>
  </si>
  <si>
    <t>Clear, west wind. Nice day.</t>
  </si>
  <si>
    <t>12(SSE)</t>
  </si>
  <si>
    <t>Strong headwind.</t>
  </si>
  <si>
    <t>6(SSW)</t>
  </si>
  <si>
    <t>Mostly clear. Headwind</t>
  </si>
  <si>
    <t>10(NW)</t>
  </si>
  <si>
    <t>Mostly clear, tailwind.  Paddled with Joe and Jo.</t>
  </si>
  <si>
    <t>14(WNW)</t>
  </si>
  <si>
    <t>Windy- stong headwind.  Partly cloudy.</t>
  </si>
  <si>
    <t>10(SW)</t>
  </si>
  <si>
    <t>Mostly cloudy.  Headwind</t>
  </si>
  <si>
    <t>7(SW)</t>
  </si>
  <si>
    <t>Overcast, drizzly.</t>
  </si>
  <si>
    <t>7(SSE)</t>
  </si>
  <si>
    <t>Rainy. First day back on Mississippi.</t>
  </si>
  <si>
    <t>4(SSW)</t>
  </si>
  <si>
    <t>Partly Cloudy.  Last day on Wisconsin.</t>
  </si>
  <si>
    <t>Wisconsin River</t>
  </si>
  <si>
    <t>WI</t>
  </si>
  <si>
    <t>6(S)</t>
  </si>
  <si>
    <t>PORTAGE.  Paddled with 7 others.</t>
  </si>
  <si>
    <t>Fox River</t>
  </si>
  <si>
    <t>Portage</t>
  </si>
  <si>
    <t>10(SSW)</t>
  </si>
  <si>
    <t>Clear, warm.  Paddled with John.</t>
  </si>
  <si>
    <t>8(SSW)</t>
  </si>
  <si>
    <t>Clear, headwind.  Paddled with John and Tim.</t>
  </si>
  <si>
    <t>2(SSW)</t>
  </si>
  <si>
    <t>Clear, calm</t>
  </si>
  <si>
    <t>OFF</t>
  </si>
  <si>
    <t>Rest and Planning in Wausau</t>
  </si>
  <si>
    <t>1(NE)</t>
  </si>
  <si>
    <t>Clear, calm. Paddled with Mark and Aaron.</t>
  </si>
  <si>
    <t>1(N)</t>
  </si>
  <si>
    <t>Cloudy, calm.</t>
  </si>
  <si>
    <t>1.84 (74'F)</t>
  </si>
  <si>
    <t>5(SSE)</t>
  </si>
  <si>
    <t>Cloudy, passing storms.</t>
  </si>
  <si>
    <t>4.50 (73'F)</t>
  </si>
  <si>
    <t>Side trip to nearby Waupaca Chain of Lakes.</t>
  </si>
  <si>
    <t>68(SW)</t>
  </si>
  <si>
    <t>Mostly Clear.  Paddled with Mark, Terry, Tim, &amp; Bob.</t>
  </si>
  <si>
    <t>6(W)</t>
  </si>
  <si>
    <t>Cloudy.  Portaging with help of Noah.</t>
  </si>
  <si>
    <t>6.01 (75'F)</t>
  </si>
  <si>
    <t>Partly cloudy.  Paddled with Mark.</t>
  </si>
  <si>
    <t>8.55 (76'F)</t>
  </si>
  <si>
    <t>Rest and Planning in Manitowoc.</t>
  </si>
  <si>
    <t>4(NE)</t>
  </si>
  <si>
    <t>Calm, overcast.  Landed in Green Bay, WI</t>
  </si>
  <si>
    <t>Great Lakes</t>
  </si>
  <si>
    <t>Michigan</t>
  </si>
  <si>
    <t>Green Bay</t>
  </si>
  <si>
    <t>Green Bay, WI</t>
  </si>
  <si>
    <t>3(SE)</t>
  </si>
  <si>
    <t>Warm, calm, partly cloudy.</t>
  </si>
  <si>
    <t>6(SW)</t>
  </si>
  <si>
    <t>Partly cloudy.  Break in Menominee, MI.</t>
  </si>
  <si>
    <t>MI-UP</t>
  </si>
  <si>
    <t>Marinette</t>
  </si>
  <si>
    <t>5(S)</t>
  </si>
  <si>
    <t>Partly cloudy.</t>
  </si>
  <si>
    <t>5(NW)</t>
  </si>
  <si>
    <t>Escanaba</t>
  </si>
  <si>
    <t>Rest with Stachovak Family.</t>
  </si>
  <si>
    <t>5(W)</t>
  </si>
  <si>
    <t>Clear</t>
  </si>
  <si>
    <t>5(SW)</t>
  </si>
  <si>
    <t xml:space="preserve">Partly cloudy. </t>
  </si>
  <si>
    <t>Manistique</t>
  </si>
  <si>
    <t>7(SSW)</t>
  </si>
  <si>
    <t>Overcast, rainy.</t>
  </si>
  <si>
    <t>Clear, calm. Paddled with Lisa.</t>
  </si>
  <si>
    <t>3(S)</t>
  </si>
  <si>
    <t>Some rain.  Paddled with Donna &amp; Steve</t>
  </si>
  <si>
    <t>MI</t>
  </si>
  <si>
    <t>Huron</t>
  </si>
  <si>
    <t>Mackinaw</t>
  </si>
  <si>
    <t>Mackinaw City, MI</t>
  </si>
  <si>
    <t>5(NE)</t>
  </si>
  <si>
    <t>Pleasant.  Winds out of the NE</t>
  </si>
  <si>
    <t>Weathered out.  Day on the Black River with Tom.</t>
  </si>
  <si>
    <t>Weathered out.  Rest in Rogers City, MI.</t>
  </si>
  <si>
    <t>4()</t>
  </si>
  <si>
    <t>Clear, calm.</t>
  </si>
  <si>
    <t>5()</t>
  </si>
  <si>
    <t>Variable weather.  Paddled with Jerry.</t>
  </si>
  <si>
    <t>Alpena</t>
  </si>
  <si>
    <t>4(SSE)</t>
  </si>
  <si>
    <t>Variable weather.  Saginaw Bay crossing.</t>
  </si>
  <si>
    <t>Weathered out and rest at Sleeper State Park.</t>
  </si>
  <si>
    <t xml:space="preserve">Cool. </t>
  </si>
  <si>
    <t>Partly cloudy.  Great breakfast from Deborah.</t>
  </si>
  <si>
    <t>2(SE)</t>
  </si>
  <si>
    <t>Partly cloudy, calm.</t>
  </si>
  <si>
    <t>Sanilac</t>
  </si>
  <si>
    <t>4(N)</t>
  </si>
  <si>
    <t>Overcast, headwind.</t>
  </si>
  <si>
    <t>Partly cloudy. Hot.  Paddled with Randy and Joel.</t>
  </si>
  <si>
    <t>Partly cloudy. Hot.</t>
  </si>
  <si>
    <t>7(W)</t>
  </si>
  <si>
    <t>Clear. Warm south wind.</t>
  </si>
  <si>
    <t>Detroit</t>
  </si>
  <si>
    <t>Erie</t>
  </si>
  <si>
    <t>2(ENE)</t>
  </si>
  <si>
    <t>Clear, little wind.</t>
  </si>
  <si>
    <t>OH</t>
  </si>
  <si>
    <t>Toledo</t>
  </si>
  <si>
    <t>7(S)</t>
  </si>
  <si>
    <t>Scattered clouds.  Southerly winds.</t>
  </si>
  <si>
    <t>Mostly clear.  Paddled with Mark, Wendy, &amp; paddle club.</t>
  </si>
  <si>
    <t>Rest and planning in Cleveland.</t>
  </si>
  <si>
    <t>6()</t>
  </si>
  <si>
    <t xml:space="preserve">Cloudy, light rain.  </t>
  </si>
  <si>
    <t>Cleveland</t>
  </si>
  <si>
    <t>Cleveland, OH</t>
  </si>
  <si>
    <t>6(NNW)</t>
  </si>
  <si>
    <t>Partly cloudy, hazy.</t>
  </si>
  <si>
    <t>5(WSW)</t>
  </si>
  <si>
    <t>Clear.  Long afternoon break.</t>
  </si>
  <si>
    <t>PA</t>
  </si>
  <si>
    <t>Calm start.  Long afternoon break.</t>
  </si>
  <si>
    <t>NY</t>
  </si>
  <si>
    <t>11(SW)</t>
  </si>
  <si>
    <t>Clear, headwinds.  1st day on Great Lakes.</t>
  </si>
  <si>
    <t>Rest in Buffalo.  Visited Niagara Falls</t>
  </si>
  <si>
    <t>Scattered clouds.</t>
  </si>
  <si>
    <t>Hudson</t>
  </si>
  <si>
    <t>Buffalo, NY</t>
  </si>
  <si>
    <t>3(WSW)</t>
  </si>
  <si>
    <t>7(NW)</t>
  </si>
  <si>
    <t>Partly cloudy.  Headwinds</t>
  </si>
  <si>
    <t>Rest and planning in Rochester, NY</t>
  </si>
  <si>
    <t>9(WNW)</t>
  </si>
  <si>
    <t>Overcast, rain.  Paddled with Duffy, Cathy, and Marc.</t>
  </si>
  <si>
    <t>5(ESE)</t>
  </si>
  <si>
    <t>Mostly cloudy.  Off &amp; on rain.</t>
  </si>
  <si>
    <t>3(SSW)</t>
  </si>
  <si>
    <t>7(WNW)</t>
  </si>
  <si>
    <t>Mostly sunny.  Great day.</t>
  </si>
  <si>
    <t>13(WNW)</t>
  </si>
  <si>
    <t>Overcast. Paddled with Otto.</t>
  </si>
  <si>
    <t>Overcast, rain late.  Paddled with Otto.  Stop in Little Falls</t>
  </si>
  <si>
    <t>12(WNW)</t>
  </si>
  <si>
    <t>Mostly sunny, windy.  Paddled with Otto.</t>
  </si>
  <si>
    <t>10(WSW)</t>
  </si>
  <si>
    <t xml:space="preserve">Warm, partly cloudy.  </t>
  </si>
  <si>
    <t>10(S)</t>
  </si>
  <si>
    <t>Sunny, windy. Long lock day. Paddled with Bill &amp; Pam.</t>
  </si>
  <si>
    <t>Calm, hot, sunny.  Paddled with Bill, Alan, &amp; John. 1st lock.</t>
  </si>
  <si>
    <t>8(WNW)</t>
  </si>
  <si>
    <t>Windy.  Paddled with Bill.</t>
  </si>
  <si>
    <t>2()</t>
  </si>
  <si>
    <t>Calm, overcast.  Paddled with Bill.</t>
  </si>
  <si>
    <t>Scattered clouds.  Warm</t>
  </si>
  <si>
    <t xml:space="preserve">Late start on Hudson.  With tide for 1st 2 hours.  </t>
  </si>
  <si>
    <t>New England Rough Water Symposium, Rhode Island 6/10-6/13</t>
  </si>
  <si>
    <t>Trip hiatus</t>
  </si>
  <si>
    <t>Jake's Birthday</t>
  </si>
  <si>
    <t>Rest and planning in New York.</t>
  </si>
  <si>
    <t>3()</t>
  </si>
  <si>
    <t>Calm, partly cloudy.  Arrive in New York.</t>
  </si>
  <si>
    <t>Atlantic</t>
  </si>
  <si>
    <t>New York, NY</t>
  </si>
  <si>
    <t>NJ</t>
  </si>
  <si>
    <t>Warm, clear. High traffic.  Paddled with Patrick and John.</t>
  </si>
  <si>
    <t>Rainy early.  Short paddle day.</t>
  </si>
  <si>
    <t>6(SE)</t>
  </si>
  <si>
    <t>Partly cloudy, camping hard to find.</t>
  </si>
  <si>
    <t>11(ENE)</t>
  </si>
  <si>
    <t>Clear, Stong headwinds.  short day.</t>
  </si>
  <si>
    <t>2(WSW)</t>
  </si>
  <si>
    <t>Warm, clear, calm.  Paddled with Rick &amp; Hank.</t>
  </si>
  <si>
    <t>6(NE)</t>
  </si>
  <si>
    <t>Warm, mostly clear</t>
  </si>
  <si>
    <t>DE</t>
  </si>
  <si>
    <t>Foggy, headwind.</t>
  </si>
  <si>
    <t>MD</t>
  </si>
  <si>
    <t>Ocean City, MD</t>
  </si>
  <si>
    <t>4(ESE)</t>
  </si>
  <si>
    <t>Warm, rainy.</t>
  </si>
  <si>
    <t>VA</t>
  </si>
  <si>
    <t>Warm, cloudy. Sore back. Paddled w/ Vic, Kevin.</t>
  </si>
  <si>
    <t>Nice, flat calm. Chesapeake crossing. Paddled with Vic.</t>
  </si>
  <si>
    <t>Rest and planning in Norfolk, VA</t>
  </si>
  <si>
    <t>Rest and planning in Norfolk, Va</t>
  </si>
  <si>
    <t>7(ENE)</t>
  </si>
  <si>
    <t>Partly cloudy.  Paddled with Bill's group &amp; Vic.</t>
  </si>
  <si>
    <t>Sunny. warm. Paddled with Bill</t>
  </si>
  <si>
    <t>Nice. Clear. tailwind.</t>
  </si>
  <si>
    <t>NC</t>
  </si>
  <si>
    <t>9(NE)</t>
  </si>
  <si>
    <t>Overcast.  Strong headwind.  Stuck to shoreline.</t>
  </si>
  <si>
    <t>SPOT died.(his GPS, not his dog).  Windy, partly cloudy</t>
  </si>
  <si>
    <t>7(ESE)</t>
  </si>
  <si>
    <t>Partly cloudy. Choppy for part of day</t>
  </si>
  <si>
    <t>8(NE)</t>
  </si>
  <si>
    <t>Chilly with head wind</t>
  </si>
  <si>
    <t>3(SW)</t>
  </si>
  <si>
    <t>Clear, warm</t>
  </si>
  <si>
    <t>SPOT device is out of order. Calm, cloudy</t>
  </si>
  <si>
    <t>Warm, calm, cloudy.  Paddled with Virginia</t>
  </si>
  <si>
    <t>9(SW)</t>
  </si>
  <si>
    <t>Warm, calm, rain, fog.</t>
  </si>
  <si>
    <t>17(SW)</t>
  </si>
  <si>
    <t>Partly cloudy, warm, tailwind</t>
  </si>
  <si>
    <t>SC</t>
  </si>
  <si>
    <t>12(S)</t>
  </si>
  <si>
    <t>Sunny, very windy, warm</t>
  </si>
  <si>
    <t>8(S)</t>
  </si>
  <si>
    <t>Partly cloudy, windy, warm.</t>
  </si>
  <si>
    <t>Warm. strong tailwind.</t>
  </si>
  <si>
    <t>Clear. tailwind. Stop at Sumter</t>
  </si>
  <si>
    <t>Charleston, SC</t>
  </si>
  <si>
    <t>Long day.  Strong tailwind.  Large waves.</t>
  </si>
  <si>
    <t>GA</t>
  </si>
  <si>
    <t>Rest on Tybee Island</t>
  </si>
  <si>
    <t>Rainy w/ south wind.  Paddled with Mark.</t>
  </si>
  <si>
    <t>Clear, breezy.  Meet up with Mark.</t>
  </si>
  <si>
    <t>1(WNW)</t>
  </si>
  <si>
    <t>Clear, calm, warm.  Open ocean.</t>
  </si>
  <si>
    <t>4(WNW)</t>
  </si>
  <si>
    <t>Overcast. Warm.  Paddled on open ocean</t>
  </si>
  <si>
    <t>Warm.  Partly cloudy. Visit Cumberland Island NP</t>
  </si>
  <si>
    <t>Short paddle.  Back on water.</t>
  </si>
  <si>
    <t>East Coast Canoe &amp; Kayak Festival. Charleston, SC.  4/16-4/18</t>
  </si>
  <si>
    <t>Partly cloudy.  Stiff headwinds later in the morning.</t>
  </si>
  <si>
    <t>FL</t>
  </si>
  <si>
    <t>13(NE)</t>
  </si>
  <si>
    <t>Overcast. Rainy. Strong headwind</t>
  </si>
  <si>
    <t>10(NE)</t>
  </si>
  <si>
    <t>Overcast.  Chilly with headwind.  Overnighted on sailboat</t>
  </si>
  <si>
    <t>Planning and rest day in St. Augustine.</t>
  </si>
  <si>
    <t>5(NNE)</t>
  </si>
  <si>
    <t>Paddled with Michael. Headwind. clear.</t>
  </si>
  <si>
    <t>Paddled with Scott.  Some rain.  Wind switched to NW</t>
  </si>
  <si>
    <t>Warm, clear, tailwind</t>
  </si>
  <si>
    <t>10(SSE)</t>
  </si>
  <si>
    <t>8(ESE)</t>
  </si>
  <si>
    <t>Perfect weather, tailwind.  Paddled with Neil for most of day.</t>
  </si>
  <si>
    <t>6(E)</t>
  </si>
  <si>
    <t>Trip resumes.  Meet up with Neil in afternoon.</t>
  </si>
  <si>
    <t>Annual SW Kayak Symposium, San Diego.  Touring Baja. 3/13-4/3</t>
  </si>
  <si>
    <t>Pack it in.  Head back to Ft. Lauderdale</t>
  </si>
  <si>
    <t>12 (SSE)</t>
  </si>
  <si>
    <t>Severe thunderstorms, windy, choppy</t>
  </si>
  <si>
    <t>12 (SE)</t>
  </si>
  <si>
    <t>Tailwind, scattered clouds, warm</t>
  </si>
  <si>
    <t>5 (ESE)</t>
  </si>
  <si>
    <t>Trip Resumes. Warm, calm, overcast</t>
  </si>
  <si>
    <t>Annual Sweetwater Kayak Symposium in Tampa  2/26-2/28.  Guided tours 3/1-3/8</t>
  </si>
  <si>
    <t>2 ()</t>
  </si>
  <si>
    <t>cloudy, calm</t>
  </si>
  <si>
    <t>Rest, weathered out</t>
  </si>
  <si>
    <t>Rest in Ft. Lauderdale</t>
  </si>
  <si>
    <t>5 (NW)</t>
  </si>
  <si>
    <t>Morning headwind, flat calm rest of day.  Overcast</t>
  </si>
  <si>
    <t>Miami, FL</t>
  </si>
  <si>
    <t>10 (NW)</t>
  </si>
  <si>
    <t>Clear.  tailwind through Florida Bay</t>
  </si>
  <si>
    <t>Gulf of Mexico</t>
  </si>
  <si>
    <t>Key Largo, FL</t>
  </si>
  <si>
    <t>10 (NNW)</t>
  </si>
  <si>
    <t>Tail wind. Sheltered water in 10,000 islands</t>
  </si>
  <si>
    <t>12 (NW)</t>
  </si>
  <si>
    <t>Cool with tail wind.  First full day in 10,000 island region.</t>
  </si>
  <si>
    <t>4 (SW)</t>
  </si>
  <si>
    <t>Clear and warm.</t>
  </si>
  <si>
    <t>6 (NNE)</t>
  </si>
  <si>
    <t>11 (NNW)</t>
  </si>
  <si>
    <t>Windy.  Strong tailwind</t>
  </si>
  <si>
    <t>12 (ENE)</t>
  </si>
  <si>
    <t xml:space="preserve">Overcast, windy.  </t>
  </si>
  <si>
    <t>9 (N)</t>
  </si>
  <si>
    <t>Clear with tailwind.</t>
  </si>
  <si>
    <t>15 (NNW)</t>
  </si>
  <si>
    <t>Rest and preparations in St. Pete</t>
  </si>
  <si>
    <t>11 ()</t>
  </si>
  <si>
    <t>Windy.  Rest in St. Pete.</t>
  </si>
  <si>
    <t>7 (NE)</t>
  </si>
  <si>
    <t>Clear with tailwind</t>
  </si>
  <si>
    <t>St. Petersburg, FL</t>
  </si>
  <si>
    <t>7 (NNW)</t>
  </si>
  <si>
    <t>Cool with tailwind</t>
  </si>
  <si>
    <t>9 (E)</t>
  </si>
  <si>
    <t>Clear, sheltered water, 1st kayakers of FL</t>
  </si>
  <si>
    <t>6 (NE)</t>
  </si>
  <si>
    <t>Clear, nice.  Less wind</t>
  </si>
  <si>
    <t>4 (NW)</t>
  </si>
  <si>
    <t>Began calm, ended with tail wind</t>
  </si>
  <si>
    <t>7 (ENE)</t>
  </si>
  <si>
    <t>Windy</t>
  </si>
  <si>
    <t>10 (NE)</t>
  </si>
  <si>
    <t>Overcast</t>
  </si>
  <si>
    <t>14 (WSW)</t>
  </si>
  <si>
    <t>Rain early, Crooked River</t>
  </si>
  <si>
    <t>9 (ESE)</t>
  </si>
  <si>
    <t>Partly cloudy, Crooked River</t>
  </si>
  <si>
    <t>7(E)</t>
  </si>
  <si>
    <t>Clear, breezy</t>
  </si>
  <si>
    <t>5 ()</t>
  </si>
  <si>
    <t>Calm</t>
  </si>
  <si>
    <t>12 (WNW)</t>
  </si>
  <si>
    <t>Clear, breezy, choppy.  Portages</t>
  </si>
  <si>
    <t>11(WNW)</t>
  </si>
  <si>
    <t>Clear with a tail wind</t>
  </si>
  <si>
    <t>16 (SSE)</t>
  </si>
  <si>
    <t>Rest at 'Camping on the Gulf' RV Campground</t>
  </si>
  <si>
    <t>11 (ESE)</t>
  </si>
  <si>
    <t>Overcast, choppy, windy-gusts to 28</t>
  </si>
  <si>
    <t>4 ()</t>
  </si>
  <si>
    <t>Rest in Pensacola, FL</t>
  </si>
  <si>
    <t>7 (ESE)</t>
  </si>
  <si>
    <t>Overcast, rain</t>
  </si>
  <si>
    <t>AL</t>
  </si>
  <si>
    <t>3 (SSW)</t>
  </si>
  <si>
    <t>Clear and calm.  Glassy</t>
  </si>
  <si>
    <t>1 (SSW)</t>
  </si>
  <si>
    <t>Clear and calm</t>
  </si>
  <si>
    <t>5 (WNW)</t>
  </si>
  <si>
    <t>MS</t>
  </si>
  <si>
    <t>11 (ENE)</t>
  </si>
  <si>
    <t>Windy, rainy</t>
  </si>
  <si>
    <t>8 (ENE)</t>
  </si>
  <si>
    <t>Head wind, choppy 2'-3' seas.  Arrive in Biloxi-Ocean Springs</t>
  </si>
  <si>
    <t>3 (E)</t>
  </si>
  <si>
    <t>Arrival in Gulf of Mexico.  Clear</t>
  </si>
  <si>
    <t>Out of Mississippi, into the Gulf of Mexico</t>
  </si>
  <si>
    <t>LA</t>
  </si>
  <si>
    <t>Site-seeing in New Orleans</t>
  </si>
  <si>
    <t>1 ()</t>
  </si>
  <si>
    <t>Arrive in New Orleans.  Calm, cloudy</t>
  </si>
  <si>
    <t>New Orleans, LA</t>
  </si>
  <si>
    <t>3 ()</t>
  </si>
  <si>
    <t>Back on the River, Clear</t>
  </si>
  <si>
    <t>6 (N)</t>
  </si>
  <si>
    <t>Preparations in Baton Rouge</t>
  </si>
  <si>
    <t>10 (N)</t>
  </si>
  <si>
    <t>9 (NNE)</t>
  </si>
  <si>
    <t>3 (ESE)</t>
  </si>
  <si>
    <t>3 (NW)</t>
  </si>
  <si>
    <t xml:space="preserve">Rest in Baton Rouge </t>
  </si>
  <si>
    <t>5 (N)</t>
  </si>
  <si>
    <t>Arrive in Baton Rouge.  Overcast</t>
  </si>
  <si>
    <t>7 (NNE)</t>
  </si>
  <si>
    <t>Back on the water, Clear</t>
  </si>
  <si>
    <t>8 (N)</t>
  </si>
  <si>
    <t>Maced in Vicksburg</t>
  </si>
  <si>
    <t>Fog</t>
  </si>
  <si>
    <t>6 (ESE)</t>
  </si>
  <si>
    <t>Rain</t>
  </si>
  <si>
    <t>9 (W)</t>
  </si>
  <si>
    <t>Helena, AR. Boat repair &amp; fishing</t>
  </si>
  <si>
    <t>Helena, AR</t>
  </si>
  <si>
    <t>7 (SW)</t>
  </si>
  <si>
    <t>Arrive in Helena.  Clear</t>
  </si>
  <si>
    <t>11 (SW)</t>
  </si>
  <si>
    <t>Clear, windy</t>
  </si>
  <si>
    <t>16 (SW)</t>
  </si>
  <si>
    <t>Christmas in Memphis</t>
  </si>
  <si>
    <t>18 (SSE)</t>
  </si>
  <si>
    <t>Arrive in Memphis. Rain, Windy</t>
  </si>
  <si>
    <t>Memphis, TN</t>
  </si>
  <si>
    <t>5 (S)</t>
  </si>
  <si>
    <t>Trip Resumes / Cloudy</t>
  </si>
  <si>
    <t>GEAR FOUND!</t>
  </si>
  <si>
    <t>Gear Stolen</t>
  </si>
  <si>
    <t>Cloudy, calm</t>
  </si>
  <si>
    <t>1 (SE)</t>
  </si>
  <si>
    <t>3 (SE)</t>
  </si>
  <si>
    <t>Clear, cold</t>
  </si>
  <si>
    <t>11 (N)</t>
  </si>
  <si>
    <t>13 (SW)</t>
  </si>
  <si>
    <t>7 (WSW)</t>
  </si>
  <si>
    <t>Rain, thunderstorms</t>
  </si>
  <si>
    <t>8 (SE)</t>
  </si>
  <si>
    <t>Snowstorm</t>
  </si>
  <si>
    <t>18 (NE)</t>
  </si>
  <si>
    <t>Snow</t>
  </si>
  <si>
    <t>13 (NNW)</t>
  </si>
  <si>
    <t>Portage, WI</t>
  </si>
  <si>
    <t>Starting Point</t>
  </si>
  <si>
    <t>(Enter any city listed below exactly as it appears.)</t>
  </si>
  <si>
    <t>Destination</t>
  </si>
  <si>
    <t>Counter-clockwise mileage</t>
  </si>
  <si>
    <t>Clockwise Mileage</t>
  </si>
  <si>
    <t>More stats....</t>
  </si>
  <si>
    <t>Body of Water</t>
  </si>
  <si>
    <t>Total Miles</t>
  </si>
  <si>
    <t>Days Paddled</t>
  </si>
  <si>
    <t>Total Paddle Time (H:M:S)</t>
  </si>
  <si>
    <t>Avg Speed</t>
  </si>
  <si>
    <t>Avg miles paddled</t>
  </si>
  <si>
    <t>Avg time paddled</t>
  </si>
  <si>
    <t>Atlantic Ocean</t>
  </si>
  <si>
    <t>Hudson-Erie Canal</t>
  </si>
  <si>
    <t>Lake</t>
  </si>
  <si>
    <t>State</t>
  </si>
  <si>
    <t>*oceanside ONLY</t>
  </si>
  <si>
    <t>* oceanside, Hudson River, Erie Canal, Lake Erie</t>
  </si>
  <si>
    <t>Click on bars for values</t>
  </si>
  <si>
    <t>Start Location</t>
  </si>
  <si>
    <t>Rate 1:</t>
  </si>
  <si>
    <t xml:space="preserve">Calculated Daily mileage </t>
  </si>
  <si>
    <t>Current Date</t>
  </si>
  <si>
    <t>Rate 2:</t>
  </si>
  <si>
    <t>Planned Daily Mileage</t>
  </si>
  <si>
    <t>Section Mileage</t>
  </si>
  <si>
    <t>Paddled</t>
  </si>
  <si>
    <t>Cummulative Miles to go</t>
  </si>
  <si>
    <t>Days @ Rate 1</t>
  </si>
  <si>
    <t>Est. Arrival Date @ Rate 1</t>
  </si>
  <si>
    <t>Days @ Rate 2</t>
  </si>
  <si>
    <t>Est. Arrival Date @ Rate 2</t>
  </si>
  <si>
    <t>Actual Arrival Date</t>
  </si>
  <si>
    <t>Section</t>
  </si>
  <si>
    <t>Start</t>
  </si>
  <si>
    <t>End</t>
  </si>
  <si>
    <t>Toledo, OH</t>
  </si>
  <si>
    <t>Detroit, MI</t>
  </si>
  <si>
    <t>Port Sanilac, MI</t>
  </si>
  <si>
    <t>Alpena, MI</t>
  </si>
  <si>
    <t xml:space="preserve">Manistique, MI </t>
  </si>
  <si>
    <t>Escanaba, MI</t>
  </si>
  <si>
    <t>Marinette, WI</t>
  </si>
  <si>
    <t>Town</t>
  </si>
  <si>
    <t>Plotted mile point (Statiute miles)</t>
  </si>
  <si>
    <t>Distance from Green Bay</t>
  </si>
  <si>
    <t>Menominee</t>
  </si>
  <si>
    <t>Wells State Park</t>
  </si>
  <si>
    <t>St Ignas</t>
  </si>
  <si>
    <t>http://maps.google.com/maps/ms?ie=UTF8&amp;hl=en&amp;msa=0&amp;msid=102156379725012169985.00048b32a81e378fb5c59&amp;t=h&amp;z=7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</si>
</sst>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/d/yy"/>
    <numFmt numFmtId="165" formatCode="h:mm am/pm"/>
    <numFmt numFmtId="166" formatCode="m/d/yyyy h:mm:ss"/>
    <numFmt numFmtId="167" formatCode="H:mm:ss"/>
    <numFmt numFmtId="168" formatCode="#,##0.###############"/>
  </numFmts>
  <fonts count="22">
    <font>
      <sz val="10.0"/>
      <color rgb="FF000000"/>
      <name val="Arial"/>
    </font>
    <font/>
    <font>
      <b/>
      <sz val="10.0"/>
      <color rgb="FF000000"/>
    </font>
    <font>
      <sz val="10.0"/>
      <color rgb="FF000000"/>
    </font>
    <font>
      <b/>
      <sz val="10.0"/>
    </font>
    <font>
      <sz val="10.0"/>
      <color rgb="FFC0C0C0"/>
    </font>
    <font>
      <b/>
      <sz val="12.0"/>
      <color rgb="FF000000"/>
    </font>
    <font>
      <i/>
      <sz val="10.0"/>
    </font>
    <font>
      <b/>
      <sz val="14.0"/>
    </font>
    <font>
      <b/>
      <u/>
      <sz val="10.0"/>
      <color rgb="FF000000"/>
    </font>
    <font>
      <b/>
      <u/>
      <sz val="10.0"/>
      <color rgb="FF000000"/>
    </font>
    <font>
      <b/>
      <u/>
      <sz val="10.0"/>
      <color rgb="FF000000"/>
    </font>
    <font>
      <b/>
      <u/>
      <sz val="10.0"/>
      <color rgb="FFC0C0C0"/>
    </font>
    <font>
      <b/>
      <u/>
      <sz val="10.0"/>
    </font>
    <font>
      <b/>
      <u/>
      <sz val="10.0"/>
    </font>
    <font>
      <b/>
      <u/>
      <sz val="10.0"/>
    </font>
    <font>
      <b/>
      <u/>
      <sz val="10.0"/>
    </font>
    <font>
      <b/>
      <u/>
      <sz val="10.0"/>
    </font>
    <font>
      <b/>
      <u/>
      <sz val="10.0"/>
    </font>
    <font>
      <b/>
      <u/>
      <sz val="10.0"/>
    </font>
    <font>
      <u/>
      <sz val="10.0"/>
    </font>
    <font>
      <u/>
      <color rgb="FF0000FF"/>
    </font>
  </fonts>
  <fills count="8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CC99"/>
        <bgColor rgb="FFFFCC99"/>
      </patternFill>
    </fill>
    <fill>
      <patternFill patternType="solid">
        <fgColor rgb="FFBDE6E1"/>
        <bgColor rgb="FFBDE6E1"/>
      </patternFill>
    </fill>
  </fills>
  <borders count="11">
    <border/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1"/>
    </xf>
    <xf borderId="1" fillId="0" fontId="1" numFmtId="0" xfId="0" applyAlignment="1" applyBorder="1" applyFont="1">
      <alignment horizontal="left" shrinkToFit="0" vertical="bottom" wrapText="1"/>
    </xf>
    <xf borderId="2" fillId="2" fontId="2" numFmtId="0" xfId="0" applyAlignment="1" applyBorder="1" applyFill="1" applyFont="1">
      <alignment horizontal="left" readingOrder="0" shrinkToFit="0" vertical="bottom" wrapText="0"/>
    </xf>
    <xf borderId="3" fillId="0" fontId="1" numFmtId="0" xfId="0" applyAlignment="1" applyBorder="1" applyFont="1">
      <alignment shrinkToFit="0" wrapText="1"/>
    </xf>
    <xf borderId="3" fillId="2" fontId="3" numFmtId="0" xfId="0" applyAlignment="1" applyBorder="1" applyFont="1">
      <alignment horizontal="left" shrinkToFit="0" vertical="bottom" wrapText="0"/>
    </xf>
    <xf borderId="3" fillId="2" fontId="4" numFmtId="0" xfId="0" applyAlignment="1" applyBorder="1" applyFont="1">
      <alignment horizontal="left" readingOrder="0" shrinkToFit="0" vertical="bottom" wrapText="1"/>
    </xf>
    <xf borderId="3" fillId="2" fontId="1" numFmtId="4" xfId="0" applyAlignment="1" applyBorder="1" applyFont="1" applyNumberFormat="1">
      <alignment horizontal="left" shrinkToFit="0" vertical="bottom" wrapText="1"/>
    </xf>
    <xf borderId="4" fillId="2" fontId="1" numFmtId="46" xfId="0" applyAlignment="1" applyBorder="1" applyFont="1" applyNumberFormat="1">
      <alignment horizontal="left" shrinkToFit="0" vertical="bottom" wrapText="1"/>
    </xf>
    <xf borderId="5" fillId="0" fontId="1" numFmtId="4" xfId="0" applyAlignment="1" applyBorder="1" applyFont="1" applyNumberFormat="1">
      <alignment horizontal="left" shrinkToFit="0" vertical="bottom" wrapText="1"/>
    </xf>
    <xf borderId="0" fillId="0" fontId="1" numFmtId="0" xfId="0" applyAlignment="1" applyFont="1">
      <alignment horizontal="left" shrinkToFit="0" vertical="bottom" wrapText="1"/>
    </xf>
    <xf borderId="0" fillId="0" fontId="1" numFmtId="0" xfId="0" applyAlignment="1" applyFont="1">
      <alignment horizontal="left" readingOrder="0" shrinkToFit="0" vertical="bottom" wrapText="1"/>
    </xf>
    <xf borderId="0" fillId="0" fontId="3" numFmtId="4" xfId="0" applyAlignment="1" applyFont="1" applyNumberFormat="1">
      <alignment horizontal="left" shrinkToFit="0" vertical="bottom" wrapText="1"/>
    </xf>
    <xf borderId="0" fillId="0" fontId="5" numFmtId="0" xfId="0" applyAlignment="1" applyFont="1">
      <alignment shrinkToFit="0" wrapText="1"/>
    </xf>
    <xf borderId="2" fillId="2" fontId="4" numFmtId="0" xfId="0" applyAlignment="1" applyBorder="1" applyFont="1">
      <alignment readingOrder="0" shrinkToFit="0" wrapText="1"/>
    </xf>
    <xf borderId="3" fillId="2" fontId="1" numFmtId="0" xfId="0" applyAlignment="1" applyBorder="1" applyFont="1">
      <alignment horizontal="left" shrinkToFit="0" vertical="bottom" wrapText="1"/>
    </xf>
    <xf borderId="4" fillId="2" fontId="1" numFmtId="4" xfId="0" applyAlignment="1" applyBorder="1" applyFont="1" applyNumberFormat="1">
      <alignment horizontal="left" shrinkToFit="0" vertical="bottom" wrapText="1"/>
    </xf>
    <xf borderId="2" fillId="0" fontId="1" numFmtId="0" xfId="0" applyAlignment="1" applyBorder="1" applyFont="1">
      <alignment shrinkToFit="0" wrapText="1"/>
    </xf>
    <xf borderId="3" fillId="0" fontId="1" numFmtId="0" xfId="0" applyAlignment="1" applyBorder="1" applyFont="1">
      <alignment horizontal="left" shrinkToFit="0" vertical="bottom" wrapText="1"/>
    </xf>
    <xf borderId="0" fillId="0" fontId="1" numFmtId="4" xfId="0" applyAlignment="1" applyFont="1" applyNumberFormat="1">
      <alignment horizontal="left" shrinkToFit="0" vertical="bottom" wrapText="1"/>
    </xf>
    <xf borderId="2" fillId="3" fontId="6" numFmtId="0" xfId="0" applyAlignment="1" applyBorder="1" applyFill="1" applyFont="1">
      <alignment horizontal="left" readingOrder="0" shrinkToFit="0" vertical="bottom" wrapText="0"/>
    </xf>
    <xf borderId="4" fillId="3" fontId="6" numFmtId="3" xfId="0" applyAlignment="1" applyBorder="1" applyFont="1" applyNumberFormat="1">
      <alignment horizontal="left" shrinkToFit="0" vertical="bottom" wrapText="0"/>
    </xf>
    <xf borderId="6" fillId="0" fontId="7" numFmtId="0" xfId="0" applyAlignment="1" applyBorder="1" applyFont="1">
      <alignment horizontal="left" readingOrder="0" shrinkToFit="0" vertical="bottom" wrapText="1"/>
    </xf>
    <xf borderId="7" fillId="0" fontId="1" numFmtId="0" xfId="0" applyAlignment="1" applyBorder="1" applyFont="1">
      <alignment shrinkToFit="0" wrapText="1"/>
    </xf>
    <xf borderId="8" fillId="0" fontId="1" numFmtId="0" xfId="0" applyAlignment="1" applyBorder="1" applyFont="1">
      <alignment horizontal="left" shrinkToFit="0" vertical="bottom" wrapText="1"/>
    </xf>
    <xf borderId="2" fillId="3" fontId="8" numFmtId="0" xfId="0" applyAlignment="1" applyBorder="1" applyFont="1">
      <alignment horizontal="left" readingOrder="0" shrinkToFit="0" vertical="bottom" wrapText="1"/>
    </xf>
    <xf borderId="4" fillId="0" fontId="1" numFmtId="0" xfId="0" applyAlignment="1" applyBorder="1" applyFont="1">
      <alignment shrinkToFit="0" wrapText="1"/>
    </xf>
    <xf borderId="7" fillId="0" fontId="1" numFmtId="0" xfId="0" applyAlignment="1" applyBorder="1" applyFont="1">
      <alignment horizontal="left" shrinkToFit="0" vertical="bottom" wrapText="1"/>
    </xf>
    <xf borderId="0" fillId="0" fontId="9" numFmtId="0" xfId="0" applyAlignment="1" applyFont="1">
      <alignment horizontal="left" readingOrder="0" shrinkToFit="0" vertical="bottom" wrapText="0"/>
    </xf>
    <xf borderId="0" fillId="0" fontId="10" numFmtId="19" xfId="0" applyAlignment="1" applyFont="1" applyNumberFormat="1">
      <alignment horizontal="left" readingOrder="0" shrinkToFit="0" vertical="bottom" wrapText="0"/>
    </xf>
    <xf borderId="0" fillId="0" fontId="11" numFmtId="4" xfId="0" applyAlignment="1" applyFont="1" applyNumberFormat="1">
      <alignment horizontal="left" readingOrder="0" shrinkToFit="0" vertical="bottom" wrapText="0"/>
    </xf>
    <xf borderId="0" fillId="0" fontId="12" numFmtId="0" xfId="0" applyAlignment="1" applyFont="1">
      <alignment readingOrder="0" shrinkToFit="0" wrapText="1"/>
    </xf>
    <xf borderId="0" fillId="3" fontId="3" numFmtId="0" xfId="0" applyAlignment="1" applyFont="1">
      <alignment horizontal="left" readingOrder="0" shrinkToFit="0" vertical="bottom" wrapText="0"/>
    </xf>
    <xf borderId="0" fillId="3" fontId="3" numFmtId="164" xfId="0" applyAlignment="1" applyFont="1" applyNumberFormat="1">
      <alignment horizontal="left" readingOrder="0" shrinkToFit="0" vertical="bottom" wrapText="0"/>
    </xf>
    <xf borderId="0" fillId="3" fontId="3" numFmtId="165" xfId="0" applyAlignment="1" applyFont="1" applyNumberFormat="1">
      <alignment horizontal="left" readingOrder="0" shrinkToFit="0" vertical="bottom" wrapText="0"/>
    </xf>
    <xf borderId="0" fillId="3" fontId="1" numFmtId="0" xfId="0" applyAlignment="1" applyFont="1">
      <alignment horizontal="left" readingOrder="0" shrinkToFit="0" vertical="bottom" wrapText="1"/>
    </xf>
    <xf borderId="0" fillId="3" fontId="3" numFmtId="46" xfId="0" applyAlignment="1" applyFont="1" applyNumberFormat="1">
      <alignment horizontal="left" readingOrder="0" shrinkToFit="0" vertical="bottom" wrapText="0"/>
    </xf>
    <xf borderId="0" fillId="3" fontId="3" numFmtId="4" xfId="0" applyAlignment="1" applyFont="1" applyNumberFormat="1">
      <alignment horizontal="left" shrinkToFit="0" vertical="bottom" wrapText="0"/>
    </xf>
    <xf borderId="0" fillId="3" fontId="3" numFmtId="0" xfId="0" applyAlignment="1" applyFont="1">
      <alignment horizontal="left" shrinkToFit="0" vertical="bottom" wrapText="0"/>
    </xf>
    <xf borderId="0" fillId="3" fontId="5" numFmtId="0" xfId="0" applyAlignment="1" applyFont="1">
      <alignment readingOrder="0" shrinkToFit="0" wrapText="1"/>
    </xf>
    <xf borderId="0" fillId="3" fontId="5" numFmtId="0" xfId="0" applyAlignment="1" applyFont="1">
      <alignment shrinkToFit="0" wrapText="1"/>
    </xf>
    <xf borderId="0" fillId="3" fontId="5" numFmtId="0" xfId="0" applyAlignment="1" applyFont="1">
      <alignment shrinkToFit="0" wrapText="1"/>
    </xf>
    <xf borderId="0" fillId="3" fontId="1" numFmtId="0" xfId="0" applyAlignment="1" applyFont="1">
      <alignment shrinkToFit="0" wrapText="1"/>
    </xf>
    <xf borderId="0" fillId="0" fontId="3" numFmtId="0" xfId="0" applyAlignment="1" applyFont="1">
      <alignment horizontal="left" readingOrder="0" shrinkToFit="0" vertical="bottom" wrapText="0"/>
    </xf>
    <xf borderId="0" fillId="0" fontId="3" numFmtId="164" xfId="0" applyAlignment="1" applyFont="1" applyNumberFormat="1">
      <alignment horizontal="left" readingOrder="0" shrinkToFit="0" vertical="bottom" wrapText="0"/>
    </xf>
    <xf borderId="0" fillId="0" fontId="3" numFmtId="165" xfId="0" applyAlignment="1" applyFont="1" applyNumberFormat="1">
      <alignment horizontal="left" readingOrder="0" shrinkToFit="0" vertical="bottom" wrapText="0"/>
    </xf>
    <xf borderId="0" fillId="0" fontId="3" numFmtId="46" xfId="0" applyAlignment="1" applyFont="1" applyNumberFormat="1">
      <alignment horizontal="left" readingOrder="0" shrinkToFit="0" vertical="bottom" wrapText="0"/>
    </xf>
    <xf borderId="0" fillId="4" fontId="3" numFmtId="4" xfId="0" applyAlignment="1" applyFill="1" applyFont="1" applyNumberFormat="1">
      <alignment horizontal="left"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3" numFmtId="4" xfId="0" applyAlignment="1" applyFont="1" applyNumberFormat="1">
      <alignment horizontal="left" shrinkToFit="0" vertical="bottom" wrapText="0"/>
    </xf>
    <xf borderId="0" fillId="4" fontId="5" numFmtId="0" xfId="0" applyAlignment="1" applyFont="1">
      <alignment readingOrder="0" shrinkToFit="0" wrapText="1"/>
    </xf>
    <xf borderId="0" fillId="4" fontId="5" numFmtId="0" xfId="0" applyAlignment="1" applyFont="1">
      <alignment shrinkToFit="0" wrapText="1"/>
    </xf>
    <xf borderId="0" fillId="4" fontId="5" numFmtId="0" xfId="0" applyAlignment="1" applyFont="1">
      <alignment shrinkToFit="0" wrapText="1"/>
    </xf>
    <xf borderId="0" fillId="0" fontId="5" numFmtId="0" xfId="0" applyAlignment="1" applyFont="1">
      <alignment shrinkToFit="0" wrapText="1"/>
    </xf>
    <xf borderId="0" fillId="4" fontId="3" numFmtId="0" xfId="0" applyAlignment="1" applyFont="1">
      <alignment horizontal="left" readingOrder="0" shrinkToFit="0" vertical="bottom" wrapText="0"/>
    </xf>
    <xf borderId="0" fillId="4" fontId="3" numFmtId="164" xfId="0" applyAlignment="1" applyFont="1" applyNumberFormat="1">
      <alignment horizontal="left" readingOrder="0" shrinkToFit="0" vertical="bottom" wrapText="0"/>
    </xf>
    <xf borderId="0" fillId="4" fontId="3" numFmtId="165" xfId="0" applyAlignment="1" applyFont="1" applyNumberFormat="1">
      <alignment horizontal="left" readingOrder="0" shrinkToFit="0" vertical="bottom" wrapText="0"/>
    </xf>
    <xf borderId="0" fillId="4" fontId="3" numFmtId="46" xfId="0" applyAlignment="1" applyFont="1" applyNumberFormat="1">
      <alignment horizontal="left" readingOrder="0" shrinkToFit="0" vertical="bottom" wrapText="0"/>
    </xf>
    <xf borderId="0" fillId="4" fontId="3" numFmtId="0" xfId="0" applyAlignment="1" applyFont="1">
      <alignment horizontal="left" shrinkToFit="0" vertical="bottom" wrapText="0"/>
    </xf>
    <xf borderId="0" fillId="4" fontId="1" numFmtId="0" xfId="0" applyAlignment="1" applyFont="1">
      <alignment shrinkToFit="0" wrapText="1"/>
    </xf>
    <xf borderId="0" fillId="0" fontId="5" numFmtId="0" xfId="0" applyAlignment="1" applyFont="1">
      <alignment readingOrder="0" shrinkToFit="0" wrapText="1"/>
    </xf>
    <xf borderId="0" fillId="4" fontId="3" numFmtId="4" xfId="0" applyAlignment="1" applyFont="1" applyNumberFormat="1">
      <alignment horizontal="left" readingOrder="0" shrinkToFit="0" vertical="bottom" wrapText="0"/>
    </xf>
    <xf borderId="0" fillId="0" fontId="3" numFmtId="4" xfId="0" applyAlignment="1" applyFont="1" applyNumberFormat="1">
      <alignment horizontal="left"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4" fontId="3" numFmtId="166" xfId="0" applyAlignment="1" applyFont="1" applyNumberFormat="1">
      <alignment horizontal="left" readingOrder="0" shrinkToFit="0" vertical="bottom" wrapText="0"/>
    </xf>
    <xf borderId="0" fillId="4" fontId="3" numFmtId="166" xfId="0" applyAlignment="1" applyFont="1" applyNumberFormat="1">
      <alignment horizontal="left" shrinkToFit="0" vertical="bottom" wrapText="0"/>
    </xf>
    <xf borderId="0" fillId="4" fontId="3" numFmtId="19" xfId="0" applyAlignment="1" applyFont="1" applyNumberFormat="1">
      <alignment horizontal="left" shrinkToFit="0" vertical="bottom" wrapText="0"/>
    </xf>
    <xf borderId="0" fillId="0" fontId="3" numFmtId="166" xfId="0" applyAlignment="1" applyFont="1" applyNumberFormat="1">
      <alignment horizontal="left" readingOrder="0" shrinkToFit="0" vertical="bottom" wrapText="0"/>
    </xf>
    <xf borderId="0" fillId="0" fontId="3" numFmtId="166" xfId="0" applyAlignment="1" applyFont="1" applyNumberFormat="1">
      <alignment horizontal="left" shrinkToFit="0" vertical="bottom" wrapText="0"/>
    </xf>
    <xf borderId="0" fillId="0" fontId="3" numFmtId="19" xfId="0" applyAlignment="1" applyFont="1" applyNumberFormat="1">
      <alignment horizontal="left" shrinkToFit="0" vertical="bottom" wrapText="0"/>
    </xf>
    <xf borderId="0" fillId="4" fontId="3" numFmtId="46" xfId="0" applyAlignment="1" applyFont="1" applyNumberFormat="1">
      <alignment horizontal="left" shrinkToFit="0" vertical="bottom" wrapText="0"/>
    </xf>
    <xf borderId="0" fillId="5" fontId="3" numFmtId="0" xfId="0" applyAlignment="1" applyFill="1" applyFont="1">
      <alignment horizontal="left" readingOrder="0" shrinkToFit="0" vertical="bottom" wrapText="0"/>
    </xf>
    <xf borderId="0" fillId="5" fontId="3" numFmtId="164" xfId="0" applyAlignment="1" applyFont="1" applyNumberFormat="1">
      <alignment horizontal="left" readingOrder="0" shrinkToFit="0" vertical="bottom" wrapText="0"/>
    </xf>
    <xf borderId="0" fillId="5" fontId="3" numFmtId="166" xfId="0" applyAlignment="1" applyFont="1" applyNumberFormat="1">
      <alignment horizontal="left" readingOrder="0" shrinkToFit="0" vertical="bottom" wrapText="0"/>
    </xf>
    <xf borderId="0" fillId="5" fontId="1" numFmtId="0" xfId="0" applyAlignment="1" applyFont="1">
      <alignment horizontal="left" readingOrder="0" shrinkToFit="0" vertical="bottom" wrapText="1"/>
    </xf>
    <xf borderId="0" fillId="5" fontId="3" numFmtId="0" xfId="0" applyAlignment="1" applyFont="1">
      <alignment horizontal="left" shrinkToFit="0" vertical="bottom" wrapText="0"/>
    </xf>
    <xf borderId="0" fillId="5" fontId="3" numFmtId="4" xfId="0" applyAlignment="1" applyFont="1" applyNumberFormat="1">
      <alignment horizontal="left" shrinkToFit="0" vertical="bottom" wrapText="0"/>
    </xf>
    <xf borderId="0" fillId="5" fontId="5" numFmtId="0" xfId="0" applyAlignment="1" applyFont="1">
      <alignment shrinkToFit="0" wrapText="1"/>
    </xf>
    <xf borderId="0" fillId="5" fontId="1" numFmtId="0" xfId="0" applyAlignment="1" applyFont="1">
      <alignment shrinkToFit="0" wrapText="1"/>
    </xf>
    <xf borderId="0" fillId="4" fontId="1" numFmtId="0" xfId="0" applyAlignment="1" applyFont="1">
      <alignment horizontal="left" shrinkToFit="0" vertical="bottom" wrapText="1"/>
    </xf>
    <xf borderId="0" fillId="4" fontId="1" numFmtId="0" xfId="0" applyAlignment="1" applyFont="1">
      <alignment horizontal="left" readingOrder="0" shrinkToFit="0" vertical="bottom" wrapText="1"/>
    </xf>
    <xf borderId="0" fillId="4" fontId="1" numFmtId="164" xfId="0" applyAlignment="1" applyFont="1" applyNumberFormat="1">
      <alignment horizontal="left" readingOrder="0" shrinkToFit="0" vertical="bottom" wrapText="1"/>
    </xf>
    <xf borderId="0" fillId="4" fontId="1" numFmtId="165" xfId="0" applyAlignment="1" applyFont="1" applyNumberFormat="1">
      <alignment horizontal="left" readingOrder="0" shrinkToFit="0" vertical="bottom" wrapText="1"/>
    </xf>
    <xf borderId="0" fillId="4" fontId="1" numFmtId="167" xfId="0" applyAlignment="1" applyFont="1" applyNumberFormat="1">
      <alignment horizontal="left" readingOrder="0" shrinkToFit="0" vertical="bottom" wrapText="1"/>
    </xf>
    <xf borderId="0" fillId="4" fontId="3" numFmtId="4" xfId="0" applyAlignment="1" applyFont="1" applyNumberFormat="1">
      <alignment horizontal="left" shrinkToFit="0" vertical="bottom" wrapText="1"/>
    </xf>
    <xf borderId="0" fillId="0" fontId="1" numFmtId="164" xfId="0" applyAlignment="1" applyFont="1" applyNumberFormat="1">
      <alignment horizontal="left" readingOrder="0" shrinkToFit="0" vertical="bottom" wrapText="1"/>
    </xf>
    <xf borderId="0" fillId="0" fontId="1" numFmtId="165" xfId="0" applyAlignment="1" applyFont="1" applyNumberFormat="1">
      <alignment horizontal="left" readingOrder="0" shrinkToFit="0" vertical="bottom" wrapText="1"/>
    </xf>
    <xf borderId="0" fillId="0" fontId="1" numFmtId="167" xfId="0" applyAlignment="1" applyFont="1" applyNumberFormat="1">
      <alignment horizontal="left" readingOrder="0" shrinkToFit="0" vertical="bottom" wrapText="1"/>
    </xf>
    <xf borderId="0" fillId="5" fontId="1" numFmtId="164" xfId="0" applyAlignment="1" applyFont="1" applyNumberFormat="1">
      <alignment horizontal="left" readingOrder="0" shrinkToFit="0" vertical="bottom" wrapText="1"/>
    </xf>
    <xf borderId="0" fillId="5" fontId="1" numFmtId="0" xfId="0" applyAlignment="1" applyFont="1">
      <alignment horizontal="left" shrinkToFit="0" vertical="bottom" wrapText="1"/>
    </xf>
    <xf borderId="0" fillId="5" fontId="1" numFmtId="4" xfId="0" applyAlignment="1" applyFont="1" applyNumberFormat="1">
      <alignment horizontal="left" shrinkToFit="0" vertical="bottom" wrapText="1"/>
    </xf>
    <xf borderId="0" fillId="5" fontId="3" numFmtId="4" xfId="0" applyAlignment="1" applyFont="1" applyNumberFormat="1">
      <alignment horizontal="left" shrinkToFit="0" vertical="bottom" wrapText="1"/>
    </xf>
    <xf borderId="0" fillId="4" fontId="1" numFmtId="4" xfId="0" applyAlignment="1" applyFont="1" applyNumberFormat="1">
      <alignment horizontal="left" shrinkToFit="0" vertical="bottom" wrapText="1"/>
    </xf>
    <xf borderId="0" fillId="4" fontId="1" numFmtId="0" xfId="0" applyAlignment="1" applyFont="1">
      <alignment readingOrder="0" shrinkToFit="0" wrapText="1"/>
    </xf>
    <xf borderId="0" fillId="4" fontId="1" numFmtId="19" xfId="0" applyAlignment="1" applyFont="1" applyNumberFormat="1">
      <alignment horizontal="left" shrinkToFit="0" vertical="bottom" wrapText="1"/>
    </xf>
    <xf borderId="0" fillId="4" fontId="1" numFmtId="46" xfId="0" applyAlignment="1" applyFont="1" applyNumberFormat="1">
      <alignment horizontal="left" readingOrder="0" shrinkToFit="0" vertical="bottom" wrapText="1"/>
    </xf>
    <xf borderId="0" fillId="0" fontId="1" numFmtId="166" xfId="0" applyAlignment="1" applyFont="1" applyNumberFormat="1">
      <alignment horizontal="left" shrinkToFit="0" vertical="bottom" wrapText="1"/>
    </xf>
    <xf borderId="0" fillId="4" fontId="1" numFmtId="167" xfId="0" applyAlignment="1" applyFont="1" applyNumberFormat="1">
      <alignment horizontal="left" shrinkToFit="0" vertical="bottom" wrapText="1"/>
    </xf>
    <xf borderId="0" fillId="4" fontId="3" numFmtId="4" xfId="0" applyAlignment="1" applyFont="1" applyNumberFormat="1">
      <alignment horizontal="left" readingOrder="0" shrinkToFit="0" vertical="bottom" wrapText="1"/>
    </xf>
    <xf borderId="0" fillId="0" fontId="3" numFmtId="4" xfId="0" applyAlignment="1" applyFont="1" applyNumberFormat="1">
      <alignment horizontal="left" readingOrder="0" shrinkToFit="0" vertical="bottom" wrapText="1"/>
    </xf>
    <xf borderId="0" fillId="0" fontId="1" numFmtId="19" xfId="0" applyAlignment="1" applyFont="1" applyNumberFormat="1">
      <alignment horizontal="left" shrinkToFit="0" vertical="bottom" wrapText="1"/>
    </xf>
    <xf borderId="0" fillId="0" fontId="3" numFmtId="46" xfId="0" applyAlignment="1" applyFont="1" applyNumberFormat="1">
      <alignment horizontal="left" shrinkToFit="0" vertical="bottom" wrapText="0"/>
    </xf>
    <xf borderId="1" fillId="0" fontId="8" numFmtId="0" xfId="0" applyAlignment="1" applyBorder="1" applyFont="1">
      <alignment readingOrder="0" shrinkToFit="0" wrapText="1"/>
    </xf>
    <xf borderId="9" fillId="3" fontId="8" numFmtId="0" xfId="0" applyAlignment="1" applyBorder="1" applyFont="1">
      <alignment readingOrder="0" shrinkToFit="0" wrapText="1"/>
    </xf>
    <xf borderId="5" fillId="0" fontId="1" numFmtId="0" xfId="0" applyAlignment="1" applyBorder="1" applyFont="1">
      <alignment readingOrder="0" shrinkToFit="0" wrapText="1"/>
    </xf>
    <xf borderId="0" fillId="0" fontId="13" numFmtId="0" xfId="0" applyAlignment="1" applyFont="1">
      <alignment readingOrder="0" shrinkToFit="0" wrapText="1"/>
    </xf>
    <xf borderId="0" fillId="0" fontId="14" numFmtId="0" xfId="0" applyAlignment="1" applyFont="1">
      <alignment shrinkToFit="0" wrapText="1"/>
    </xf>
    <xf borderId="0" fillId="0" fontId="3" numFmtId="0" xfId="0" applyAlignment="1" applyFont="1">
      <alignment readingOrder="0" shrinkToFit="0" wrapText="1"/>
    </xf>
    <xf borderId="0" fillId="0" fontId="1" numFmtId="3" xfId="0" applyAlignment="1" applyFont="1" applyNumberFormat="1">
      <alignment shrinkToFit="0" wrapText="1"/>
    </xf>
    <xf borderId="0" fillId="0" fontId="1" numFmtId="19" xfId="0" applyAlignment="1" applyFont="1" applyNumberFormat="1">
      <alignment shrinkToFit="0" wrapText="1"/>
    </xf>
    <xf borderId="0" fillId="0" fontId="15" numFmtId="0" xfId="0" applyAlignment="1" applyFont="1">
      <alignment readingOrder="0" shrinkToFit="0" vertical="center" wrapText="1"/>
    </xf>
    <xf borderId="0" fillId="0" fontId="16" numFmtId="3" xfId="0" applyAlignment="1" applyFont="1" applyNumberFormat="1">
      <alignment readingOrder="0" shrinkToFit="0" vertical="center" wrapText="1"/>
    </xf>
    <xf borderId="0" fillId="0" fontId="17" numFmtId="19" xfId="0" applyAlignment="1" applyFont="1" applyNumberFormat="1">
      <alignment readingOrder="0" shrinkToFit="0" vertical="center" wrapText="1"/>
    </xf>
    <xf borderId="0" fillId="0" fontId="18" numFmtId="0" xfId="0" applyAlignment="1" applyFont="1">
      <alignment shrinkToFit="0" vertical="center" wrapText="1"/>
    </xf>
    <xf borderId="0" fillId="0" fontId="4" numFmtId="0" xfId="0" applyAlignment="1" applyFont="1">
      <alignment readingOrder="0" shrinkToFit="0" wrapText="1"/>
    </xf>
    <xf borderId="0" fillId="0" fontId="1" numFmtId="3" xfId="0" applyAlignment="1" applyFont="1" applyNumberFormat="1">
      <alignment horizontal="left" shrinkToFit="0" vertical="bottom" wrapText="1"/>
    </xf>
    <xf borderId="0" fillId="0" fontId="1" numFmtId="46" xfId="0" applyAlignment="1" applyFont="1" applyNumberFormat="1">
      <alignment horizontal="left" shrinkToFit="0" vertical="bottom" wrapText="1"/>
    </xf>
    <xf borderId="0" fillId="4" fontId="2" numFmtId="0" xfId="0" applyAlignment="1" applyFont="1">
      <alignment readingOrder="0" shrinkToFit="0" wrapText="1"/>
    </xf>
    <xf borderId="0" fillId="0" fontId="19" numFmtId="3" xfId="0" applyAlignment="1" applyFont="1" applyNumberFormat="1">
      <alignment shrinkToFit="0" wrapText="1"/>
    </xf>
    <xf borderId="0" fillId="0" fontId="1" numFmtId="168" xfId="0" applyAlignment="1" applyFont="1" applyNumberFormat="1">
      <alignment shrinkToFit="0" wrapText="1"/>
    </xf>
    <xf borderId="0" fillId="0" fontId="1" numFmtId="0" xfId="0" applyAlignment="1" applyFont="1">
      <alignment shrinkToFit="0" wrapText="1"/>
    </xf>
    <xf borderId="0" fillId="0" fontId="20" numFmtId="0" xfId="0" applyAlignment="1" applyFont="1">
      <alignment readingOrder="0" shrinkToFit="0" vertical="center" wrapText="1"/>
    </xf>
    <xf borderId="0" fillId="0" fontId="1" numFmtId="4" xfId="0" applyAlignment="1" applyFont="1" applyNumberFormat="1">
      <alignment shrinkToFit="0" wrapText="1"/>
    </xf>
    <xf borderId="0" fillId="0" fontId="1" numFmtId="0" xfId="0" applyAlignment="1" applyFont="1">
      <alignment horizontal="left" shrinkToFit="0" vertical="bottom" wrapText="1"/>
    </xf>
    <xf borderId="0" fillId="0" fontId="4" numFmtId="0" xfId="0" applyAlignment="1" applyFont="1">
      <alignment horizontal="left" readingOrder="0" shrinkToFit="0" vertical="bottom" wrapText="1"/>
    </xf>
    <xf borderId="10" fillId="6" fontId="4" numFmtId="0" xfId="0" applyAlignment="1" applyBorder="1" applyFill="1" applyFont="1">
      <alignment horizontal="left" readingOrder="0" shrinkToFit="0" vertical="bottom" wrapText="1"/>
    </xf>
    <xf borderId="10" fillId="6" fontId="4" numFmtId="0" xfId="0" applyAlignment="1" applyBorder="1" applyFont="1">
      <alignment horizontal="left" shrinkToFit="0" vertical="bottom" wrapText="1"/>
    </xf>
    <xf borderId="10" fillId="6" fontId="4" numFmtId="4" xfId="0" applyAlignment="1" applyBorder="1" applyFont="1" applyNumberFormat="1">
      <alignment horizontal="left" shrinkToFit="0" vertical="bottom" wrapText="1"/>
    </xf>
    <xf borderId="0" fillId="0" fontId="4" numFmtId="0" xfId="0" applyAlignment="1" applyFont="1">
      <alignment horizontal="left" shrinkToFit="0" vertical="bottom" wrapText="1"/>
    </xf>
    <xf borderId="0" fillId="3" fontId="4" numFmtId="14" xfId="0" applyAlignment="1" applyFont="1" applyNumberFormat="1">
      <alignment horizontal="left" shrinkToFit="0" vertical="bottom" wrapText="1"/>
    </xf>
    <xf borderId="7" fillId="7" fontId="4" numFmtId="0" xfId="0" applyAlignment="1" applyBorder="1" applyFill="1" applyFont="1">
      <alignment horizontal="left" readingOrder="0" shrinkToFit="0" vertical="bottom" wrapText="1"/>
    </xf>
    <xf borderId="7" fillId="7" fontId="4" numFmtId="0" xfId="0" applyAlignment="1" applyBorder="1" applyFont="1">
      <alignment horizontal="left" shrinkToFit="0" vertical="bottom" wrapText="1"/>
    </xf>
    <xf borderId="7" fillId="7" fontId="4" numFmtId="4" xfId="0" applyAlignment="1" applyBorder="1" applyFont="1" applyNumberFormat="1">
      <alignment horizontal="left" readingOrder="0" shrinkToFit="0" vertical="bottom" wrapText="1"/>
    </xf>
    <xf borderId="0" fillId="6" fontId="4" numFmtId="0" xfId="0" applyAlignment="1" applyFont="1">
      <alignment horizontal="left" readingOrder="0" shrinkToFit="0" vertical="bottom" wrapText="1"/>
    </xf>
    <xf borderId="0" fillId="7" fontId="4" numFmtId="0" xfId="0" applyAlignment="1" applyFont="1">
      <alignment horizontal="left" readingOrder="0" shrinkToFit="0" vertical="bottom" wrapText="1"/>
    </xf>
    <xf borderId="0" fillId="6" fontId="1" numFmtId="4" xfId="0" applyAlignment="1" applyFont="1" applyNumberFormat="1">
      <alignment horizontal="left" shrinkToFit="0" vertical="bottom" wrapText="1"/>
    </xf>
    <xf borderId="0" fillId="6" fontId="1" numFmtId="0" xfId="0" applyAlignment="1" applyFont="1">
      <alignment horizontal="left" shrinkToFit="0" vertical="bottom" wrapText="1"/>
    </xf>
    <xf borderId="0" fillId="7" fontId="1" numFmtId="4" xfId="0" applyAlignment="1" applyFont="1" applyNumberFormat="1">
      <alignment horizontal="left" shrinkToFit="0" vertical="bottom" wrapText="1"/>
    </xf>
    <xf borderId="0" fillId="7" fontId="1" numFmtId="0" xfId="0" applyAlignment="1" applyFont="1">
      <alignment horizontal="left" shrinkToFit="0" vertical="bottom" wrapText="1"/>
    </xf>
    <xf borderId="0" fillId="0" fontId="1" numFmtId="14" xfId="0" applyAlignment="1" applyFont="1" applyNumberFormat="1">
      <alignment horizontal="left" readingOrder="0" shrinkToFit="0" vertical="bottom" wrapText="1"/>
    </xf>
    <xf borderId="0" fillId="0" fontId="3" numFmtId="0" xfId="0" applyAlignment="1" applyFont="1">
      <alignment horizontal="left" readingOrder="0" shrinkToFit="0" vertical="bottom" wrapText="1"/>
    </xf>
    <xf borderId="0" fillId="0" fontId="1" numFmtId="0" xfId="0" applyAlignment="1" applyFont="1">
      <alignment horizontal="center" readingOrder="0" shrinkToFit="0" vertical="bottom" wrapText="1"/>
    </xf>
    <xf borderId="0" fillId="0" fontId="1" numFmtId="0" xfId="0" applyAlignment="1" applyFont="1">
      <alignment horizontal="center" shrinkToFit="0" vertical="bottom" wrapText="1"/>
    </xf>
    <xf borderId="0" fillId="0" fontId="21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Mileage by Waterbody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'More stats'!$A$4</c:f>
            </c:strRef>
          </c:tx>
          <c:spPr>
            <a:solidFill>
              <a:srgbClr val="4684EE"/>
            </a:solidFill>
            <a:ln cmpd="sng">
              <a:solidFill>
                <a:srgbClr val="000000"/>
              </a:solidFill>
            </a:ln>
          </c:spPr>
          <c:val>
            <c:numRef>
              <c:f>'More stats'!$B$4</c:f>
              <c:numCache/>
            </c:numRef>
          </c:val>
        </c:ser>
        <c:ser>
          <c:idx val="1"/>
          <c:order val="1"/>
          <c:tx>
            <c:strRef>
              <c:f>'More stats'!$A$5</c:f>
            </c:strRef>
          </c:tx>
          <c:spPr>
            <a:solidFill>
              <a:srgbClr val="DC3912"/>
            </a:solidFill>
            <a:ln cmpd="sng">
              <a:solidFill>
                <a:srgbClr val="000000"/>
              </a:solidFill>
            </a:ln>
          </c:spPr>
          <c:val>
            <c:numRef>
              <c:f>'More stats'!$B$5</c:f>
              <c:numCache/>
            </c:numRef>
          </c:val>
        </c:ser>
        <c:ser>
          <c:idx val="2"/>
          <c:order val="2"/>
          <c:tx>
            <c:strRef>
              <c:f>'More stats'!$A$6</c:f>
            </c:strRef>
          </c:tx>
          <c:spPr>
            <a:solidFill>
              <a:srgbClr val="FF9900"/>
            </a:solidFill>
            <a:ln cmpd="sng">
              <a:solidFill>
                <a:srgbClr val="000000"/>
              </a:solidFill>
            </a:ln>
          </c:spPr>
          <c:val>
            <c:numRef>
              <c:f>'More stats'!$B$6</c:f>
              <c:numCache/>
            </c:numRef>
          </c:val>
        </c:ser>
        <c:ser>
          <c:idx val="3"/>
          <c:order val="3"/>
          <c:tx>
            <c:strRef>
              <c:f>'More stats'!$A$7</c:f>
            </c:strRef>
          </c:tx>
          <c:spPr>
            <a:solidFill>
              <a:srgbClr val="008000"/>
            </a:solidFill>
            <a:ln cmpd="sng">
              <a:solidFill>
                <a:srgbClr val="000000"/>
              </a:solidFill>
            </a:ln>
          </c:spPr>
          <c:val>
            <c:numRef>
              <c:f>'More stats'!$B$7</c:f>
              <c:numCache/>
            </c:numRef>
          </c:val>
        </c:ser>
        <c:ser>
          <c:idx val="4"/>
          <c:order val="4"/>
          <c:tx>
            <c:strRef>
              <c:f>'More stats'!$A$8</c:f>
            </c:strRef>
          </c:tx>
          <c:spPr>
            <a:solidFill>
              <a:srgbClr val="666666"/>
            </a:solidFill>
            <a:ln cmpd="sng">
              <a:solidFill>
                <a:srgbClr val="000000"/>
              </a:solidFill>
            </a:ln>
          </c:spPr>
          <c:val>
            <c:numRef>
              <c:f>'More stats'!$B$8</c:f>
              <c:numCache/>
            </c:numRef>
          </c:val>
        </c:ser>
        <c:ser>
          <c:idx val="5"/>
          <c:order val="5"/>
          <c:tx>
            <c:strRef>
              <c:f>'More stats'!$A$9</c:f>
            </c:strRef>
          </c:tx>
          <c:spPr>
            <a:solidFill>
              <a:srgbClr val="4942CC"/>
            </a:solidFill>
            <a:ln cmpd="sng">
              <a:solidFill>
                <a:srgbClr val="000000"/>
              </a:solidFill>
            </a:ln>
          </c:spPr>
          <c:val>
            <c:numRef>
              <c:f>'More stats'!$B$9</c:f>
              <c:numCache/>
            </c:numRef>
          </c:val>
        </c:ser>
        <c:ser>
          <c:idx val="6"/>
          <c:order val="6"/>
          <c:tx>
            <c:strRef>
              <c:f>'More stats'!$A$10</c:f>
            </c:strRef>
          </c:tx>
          <c:spPr>
            <a:solidFill>
              <a:srgbClr val="CB4AC5"/>
            </a:solidFill>
            <a:ln cmpd="sng">
              <a:solidFill>
                <a:srgbClr val="000000"/>
              </a:solidFill>
            </a:ln>
          </c:spPr>
          <c:val>
            <c:numRef>
              <c:f>'More stats'!$B$10</c:f>
              <c:numCache/>
            </c:numRef>
          </c:val>
        </c:ser>
        <c:axId val="208724183"/>
        <c:axId val="2019427365"/>
      </c:barChart>
      <c:catAx>
        <c:axId val="2087241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19427365"/>
      </c:catAx>
      <c:valAx>
        <c:axId val="20194273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Miles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872418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0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Days Paddled by Waterbody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Charts!$J$6</c:f>
            </c:strRef>
          </c:tx>
          <c:spPr>
            <a:solidFill>
              <a:srgbClr val="4684EE"/>
            </a:solidFill>
            <a:ln cmpd="sng">
              <a:solidFill>
                <a:srgbClr val="000000"/>
              </a:solidFill>
            </a:ln>
          </c:spPr>
          <c:val>
            <c:numRef>
              <c:f>Charts!$K$6</c:f>
              <c:numCache/>
            </c:numRef>
          </c:val>
        </c:ser>
        <c:ser>
          <c:idx val="1"/>
          <c:order val="1"/>
          <c:tx>
            <c:strRef>
              <c:f>Charts!$J$7</c:f>
            </c:strRef>
          </c:tx>
          <c:spPr>
            <a:solidFill>
              <a:srgbClr val="DC3912"/>
            </a:solidFill>
            <a:ln cmpd="sng">
              <a:solidFill>
                <a:srgbClr val="000000"/>
              </a:solidFill>
            </a:ln>
          </c:spPr>
          <c:val>
            <c:numRef>
              <c:f>Charts!$K$7</c:f>
              <c:numCache/>
            </c:numRef>
          </c:val>
        </c:ser>
        <c:ser>
          <c:idx val="2"/>
          <c:order val="2"/>
          <c:tx>
            <c:strRef>
              <c:f>Charts!$J$8</c:f>
            </c:strRef>
          </c:tx>
          <c:spPr>
            <a:solidFill>
              <a:srgbClr val="FF9900"/>
            </a:solidFill>
            <a:ln cmpd="sng">
              <a:solidFill>
                <a:srgbClr val="000000"/>
              </a:solidFill>
            </a:ln>
          </c:spPr>
          <c:val>
            <c:numRef>
              <c:f>Charts!$K$8</c:f>
              <c:numCache/>
            </c:numRef>
          </c:val>
        </c:ser>
        <c:ser>
          <c:idx val="3"/>
          <c:order val="3"/>
          <c:tx>
            <c:strRef>
              <c:f>Charts!$J$9</c:f>
            </c:strRef>
          </c:tx>
          <c:spPr>
            <a:solidFill>
              <a:srgbClr val="008000"/>
            </a:solidFill>
            <a:ln cmpd="sng">
              <a:solidFill>
                <a:srgbClr val="000000"/>
              </a:solidFill>
            </a:ln>
          </c:spPr>
          <c:val>
            <c:numRef>
              <c:f>Charts!$K$9</c:f>
              <c:numCache/>
            </c:numRef>
          </c:val>
        </c:ser>
        <c:ser>
          <c:idx val="4"/>
          <c:order val="4"/>
          <c:tx>
            <c:strRef>
              <c:f>Charts!$J$10</c:f>
            </c:strRef>
          </c:tx>
          <c:spPr>
            <a:solidFill>
              <a:srgbClr val="666666"/>
            </a:solidFill>
            <a:ln cmpd="sng">
              <a:solidFill>
                <a:srgbClr val="000000"/>
              </a:solidFill>
            </a:ln>
          </c:spPr>
          <c:val>
            <c:numRef>
              <c:f>Charts!$K$10</c:f>
              <c:numCache/>
            </c:numRef>
          </c:val>
        </c:ser>
        <c:ser>
          <c:idx val="5"/>
          <c:order val="5"/>
          <c:tx>
            <c:strRef>
              <c:f>Charts!$J$11</c:f>
            </c:strRef>
          </c:tx>
          <c:spPr>
            <a:solidFill>
              <a:srgbClr val="4942CC"/>
            </a:solidFill>
            <a:ln cmpd="sng">
              <a:solidFill>
                <a:srgbClr val="000000"/>
              </a:solidFill>
            </a:ln>
          </c:spPr>
          <c:val>
            <c:numRef>
              <c:f>Charts!$K$11</c:f>
              <c:numCache/>
            </c:numRef>
          </c:val>
        </c:ser>
        <c:ser>
          <c:idx val="6"/>
          <c:order val="6"/>
          <c:tx>
            <c:strRef>
              <c:f>Charts!$J$12</c:f>
            </c:strRef>
          </c:tx>
          <c:spPr>
            <a:solidFill>
              <a:srgbClr val="CB4AC5"/>
            </a:solidFill>
            <a:ln cmpd="sng">
              <a:solidFill>
                <a:srgbClr val="000000"/>
              </a:solidFill>
            </a:ln>
          </c:spPr>
          <c:val>
            <c:numRef>
              <c:f>Charts!$K$12</c:f>
              <c:numCache/>
            </c:numRef>
          </c:val>
        </c:ser>
        <c:axId val="1318262791"/>
        <c:axId val="2122409854"/>
      </c:barChart>
      <c:catAx>
        <c:axId val="13182627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122409854"/>
      </c:catAx>
      <c:valAx>
        <c:axId val="2122409854"/>
        <c:scaling>
          <c:orientation val="minMax"/>
          <c:max val="5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Days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31826279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0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Average Daily Mileage by Waterbody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Charts!$B$25</c:f>
            </c:strRef>
          </c:tx>
          <c:spPr>
            <a:solidFill>
              <a:srgbClr val="4684EE"/>
            </a:solidFill>
            <a:ln cmpd="sng">
              <a:solidFill>
                <a:srgbClr val="000000"/>
              </a:solidFill>
            </a:ln>
          </c:spPr>
          <c:val>
            <c:numRef>
              <c:f>Charts!$C$25</c:f>
              <c:numCache/>
            </c:numRef>
          </c:val>
        </c:ser>
        <c:ser>
          <c:idx val="1"/>
          <c:order val="1"/>
          <c:tx>
            <c:strRef>
              <c:f>Charts!$B$26</c:f>
            </c:strRef>
          </c:tx>
          <c:spPr>
            <a:solidFill>
              <a:srgbClr val="DC3912"/>
            </a:solidFill>
            <a:ln cmpd="sng">
              <a:solidFill>
                <a:srgbClr val="000000"/>
              </a:solidFill>
            </a:ln>
          </c:spPr>
          <c:val>
            <c:numRef>
              <c:f>Charts!$C$26</c:f>
              <c:numCache/>
            </c:numRef>
          </c:val>
        </c:ser>
        <c:ser>
          <c:idx val="2"/>
          <c:order val="2"/>
          <c:tx>
            <c:strRef>
              <c:f>Charts!$B$27</c:f>
            </c:strRef>
          </c:tx>
          <c:spPr>
            <a:solidFill>
              <a:srgbClr val="FF9900"/>
            </a:solidFill>
            <a:ln cmpd="sng">
              <a:solidFill>
                <a:srgbClr val="000000"/>
              </a:solidFill>
            </a:ln>
          </c:spPr>
          <c:val>
            <c:numRef>
              <c:f>Charts!$C$27</c:f>
              <c:numCache/>
            </c:numRef>
          </c:val>
        </c:ser>
        <c:ser>
          <c:idx val="3"/>
          <c:order val="3"/>
          <c:tx>
            <c:strRef>
              <c:f>Charts!$B$28</c:f>
            </c:strRef>
          </c:tx>
          <c:spPr>
            <a:solidFill>
              <a:srgbClr val="008000"/>
            </a:solidFill>
            <a:ln cmpd="sng">
              <a:solidFill>
                <a:srgbClr val="000000"/>
              </a:solidFill>
            </a:ln>
          </c:spPr>
          <c:val>
            <c:numRef>
              <c:f>Charts!$C$28</c:f>
              <c:numCache/>
            </c:numRef>
          </c:val>
        </c:ser>
        <c:ser>
          <c:idx val="4"/>
          <c:order val="4"/>
          <c:tx>
            <c:strRef>
              <c:f>Charts!$B$29</c:f>
            </c:strRef>
          </c:tx>
          <c:spPr>
            <a:solidFill>
              <a:srgbClr val="666666"/>
            </a:solidFill>
            <a:ln cmpd="sng">
              <a:solidFill>
                <a:srgbClr val="000000"/>
              </a:solidFill>
            </a:ln>
          </c:spPr>
          <c:val>
            <c:numRef>
              <c:f>Charts!$C$29</c:f>
              <c:numCache/>
            </c:numRef>
          </c:val>
        </c:ser>
        <c:ser>
          <c:idx val="5"/>
          <c:order val="5"/>
          <c:tx>
            <c:strRef>
              <c:f>Charts!$B$30</c:f>
            </c:strRef>
          </c:tx>
          <c:spPr>
            <a:solidFill>
              <a:srgbClr val="4942CC"/>
            </a:solidFill>
            <a:ln cmpd="sng">
              <a:solidFill>
                <a:srgbClr val="000000"/>
              </a:solidFill>
            </a:ln>
          </c:spPr>
          <c:val>
            <c:numRef>
              <c:f>Charts!$C$30</c:f>
              <c:numCache/>
            </c:numRef>
          </c:val>
        </c:ser>
        <c:ser>
          <c:idx val="6"/>
          <c:order val="6"/>
          <c:tx>
            <c:strRef>
              <c:f>Charts!$B$31</c:f>
            </c:strRef>
          </c:tx>
          <c:spPr>
            <a:solidFill>
              <a:srgbClr val="CB4AC5"/>
            </a:solidFill>
            <a:ln cmpd="sng">
              <a:solidFill>
                <a:srgbClr val="000000"/>
              </a:solidFill>
            </a:ln>
          </c:spPr>
          <c:val>
            <c:numRef>
              <c:f>Charts!$C$31</c:f>
              <c:numCache/>
            </c:numRef>
          </c:val>
        </c:ser>
        <c:axId val="756900310"/>
        <c:axId val="1683719311"/>
      </c:barChart>
      <c:catAx>
        <c:axId val="7569003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83719311"/>
      </c:catAx>
      <c:valAx>
        <c:axId val="1683719311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Miles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5690031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0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Average Speed by Waterbody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Charts!$J$25</c:f>
            </c:strRef>
          </c:tx>
          <c:spPr>
            <a:solidFill>
              <a:srgbClr val="4684EE"/>
            </a:solidFill>
            <a:ln cmpd="sng">
              <a:solidFill>
                <a:srgbClr val="000000"/>
              </a:solidFill>
            </a:ln>
          </c:spPr>
          <c:val>
            <c:numRef>
              <c:f>Charts!$K$25</c:f>
              <c:numCache/>
            </c:numRef>
          </c:val>
        </c:ser>
        <c:ser>
          <c:idx val="1"/>
          <c:order val="1"/>
          <c:tx>
            <c:strRef>
              <c:f>Charts!$J$26</c:f>
            </c:strRef>
          </c:tx>
          <c:spPr>
            <a:solidFill>
              <a:srgbClr val="DC3912"/>
            </a:solidFill>
            <a:ln cmpd="sng">
              <a:solidFill>
                <a:srgbClr val="000000"/>
              </a:solidFill>
            </a:ln>
          </c:spPr>
          <c:val>
            <c:numRef>
              <c:f>Charts!$K$26</c:f>
              <c:numCache/>
            </c:numRef>
          </c:val>
        </c:ser>
        <c:ser>
          <c:idx val="2"/>
          <c:order val="2"/>
          <c:tx>
            <c:strRef>
              <c:f>Charts!$J$27</c:f>
            </c:strRef>
          </c:tx>
          <c:spPr>
            <a:solidFill>
              <a:srgbClr val="FF9900"/>
            </a:solidFill>
            <a:ln cmpd="sng">
              <a:solidFill>
                <a:srgbClr val="000000"/>
              </a:solidFill>
            </a:ln>
          </c:spPr>
          <c:val>
            <c:numRef>
              <c:f>Charts!$K$27</c:f>
              <c:numCache/>
            </c:numRef>
          </c:val>
        </c:ser>
        <c:ser>
          <c:idx val="3"/>
          <c:order val="3"/>
          <c:tx>
            <c:strRef>
              <c:f>Charts!$J$28</c:f>
            </c:strRef>
          </c:tx>
          <c:spPr>
            <a:solidFill>
              <a:srgbClr val="008000"/>
            </a:solidFill>
            <a:ln cmpd="sng">
              <a:solidFill>
                <a:srgbClr val="000000"/>
              </a:solidFill>
            </a:ln>
          </c:spPr>
          <c:val>
            <c:numRef>
              <c:f>Charts!$K$28</c:f>
              <c:numCache/>
            </c:numRef>
          </c:val>
        </c:ser>
        <c:ser>
          <c:idx val="4"/>
          <c:order val="4"/>
          <c:tx>
            <c:strRef>
              <c:f>Charts!$J$29</c:f>
            </c:strRef>
          </c:tx>
          <c:spPr>
            <a:solidFill>
              <a:srgbClr val="666666"/>
            </a:solidFill>
            <a:ln cmpd="sng">
              <a:solidFill>
                <a:srgbClr val="000000"/>
              </a:solidFill>
            </a:ln>
          </c:spPr>
          <c:val>
            <c:numRef>
              <c:f>Charts!$K$29</c:f>
              <c:numCache/>
            </c:numRef>
          </c:val>
        </c:ser>
        <c:ser>
          <c:idx val="5"/>
          <c:order val="5"/>
          <c:tx>
            <c:strRef>
              <c:f>Charts!$J$30</c:f>
            </c:strRef>
          </c:tx>
          <c:spPr>
            <a:solidFill>
              <a:srgbClr val="4942CC"/>
            </a:solidFill>
            <a:ln cmpd="sng">
              <a:solidFill>
                <a:srgbClr val="000000"/>
              </a:solidFill>
            </a:ln>
          </c:spPr>
          <c:val>
            <c:numRef>
              <c:f>Charts!$K$30</c:f>
              <c:numCache/>
            </c:numRef>
          </c:val>
        </c:ser>
        <c:ser>
          <c:idx val="6"/>
          <c:order val="6"/>
          <c:tx>
            <c:strRef>
              <c:f>Charts!$J$31</c:f>
            </c:strRef>
          </c:tx>
          <c:spPr>
            <a:solidFill>
              <a:srgbClr val="CB4AC5"/>
            </a:solidFill>
            <a:ln cmpd="sng">
              <a:solidFill>
                <a:srgbClr val="000000"/>
              </a:solidFill>
            </a:ln>
          </c:spPr>
          <c:val>
            <c:numRef>
              <c:f>Charts!$K$31</c:f>
              <c:numCache/>
            </c:numRef>
          </c:val>
        </c:ser>
        <c:axId val="2050431792"/>
        <c:axId val="800585834"/>
      </c:barChart>
      <c:catAx>
        <c:axId val="205043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00585834"/>
      </c:catAx>
      <c:valAx>
        <c:axId val="800585834"/>
        <c:scaling>
          <c:orientation val="minMax"/>
          <c:max val="8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MPH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5043179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0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Mileage by state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Charts!$B$62</c:f>
            </c:strRef>
          </c:tx>
          <c:spPr>
            <a:solidFill>
              <a:srgbClr val="4684EE"/>
            </a:solidFill>
            <a:ln cmpd="sng">
              <a:solidFill>
                <a:srgbClr val="000000"/>
              </a:solidFill>
            </a:ln>
          </c:spPr>
          <c:cat>
            <c:strRef>
              <c:f>Charts!$C$61</c:f>
            </c:strRef>
          </c:cat>
          <c:val>
            <c:numRef>
              <c:f>Charts!$C$62</c:f>
              <c:numCache/>
            </c:numRef>
          </c:val>
        </c:ser>
        <c:ser>
          <c:idx val="1"/>
          <c:order val="1"/>
          <c:tx>
            <c:strRef>
              <c:f>Charts!$B$63</c:f>
            </c:strRef>
          </c:tx>
          <c:spPr>
            <a:solidFill>
              <a:srgbClr val="DC3912"/>
            </a:solidFill>
            <a:ln cmpd="sng">
              <a:solidFill>
                <a:srgbClr val="000000"/>
              </a:solidFill>
            </a:ln>
          </c:spPr>
          <c:cat>
            <c:strRef>
              <c:f>Charts!$C$61</c:f>
            </c:strRef>
          </c:cat>
          <c:val>
            <c:numRef>
              <c:f>Charts!$C$63</c:f>
              <c:numCache/>
            </c:numRef>
          </c:val>
        </c:ser>
        <c:ser>
          <c:idx val="2"/>
          <c:order val="2"/>
          <c:tx>
            <c:strRef>
              <c:f>Charts!$B$64</c:f>
            </c:strRef>
          </c:tx>
          <c:spPr>
            <a:solidFill>
              <a:srgbClr val="FF9900"/>
            </a:solidFill>
            <a:ln cmpd="sng">
              <a:solidFill>
                <a:srgbClr val="000000"/>
              </a:solidFill>
            </a:ln>
          </c:spPr>
          <c:cat>
            <c:strRef>
              <c:f>Charts!$C$61</c:f>
            </c:strRef>
          </c:cat>
          <c:val>
            <c:numRef>
              <c:f>Charts!$C$64</c:f>
              <c:numCache/>
            </c:numRef>
          </c:val>
        </c:ser>
        <c:ser>
          <c:idx val="3"/>
          <c:order val="3"/>
          <c:tx>
            <c:strRef>
              <c:f>Charts!$B$65</c:f>
            </c:strRef>
          </c:tx>
          <c:spPr>
            <a:solidFill>
              <a:srgbClr val="008000"/>
            </a:solidFill>
            <a:ln cmpd="sng">
              <a:solidFill>
                <a:srgbClr val="000000"/>
              </a:solidFill>
            </a:ln>
          </c:spPr>
          <c:cat>
            <c:strRef>
              <c:f>Charts!$C$61</c:f>
            </c:strRef>
          </c:cat>
          <c:val>
            <c:numRef>
              <c:f>Charts!$C$65</c:f>
              <c:numCache/>
            </c:numRef>
          </c:val>
        </c:ser>
        <c:ser>
          <c:idx val="4"/>
          <c:order val="4"/>
          <c:tx>
            <c:strRef>
              <c:f>Charts!$B$66</c:f>
            </c:strRef>
          </c:tx>
          <c:spPr>
            <a:solidFill>
              <a:srgbClr val="666666"/>
            </a:solidFill>
            <a:ln cmpd="sng">
              <a:solidFill>
                <a:srgbClr val="000000"/>
              </a:solidFill>
            </a:ln>
          </c:spPr>
          <c:cat>
            <c:strRef>
              <c:f>Charts!$C$61</c:f>
            </c:strRef>
          </c:cat>
          <c:val>
            <c:numRef>
              <c:f>Charts!$C$66</c:f>
              <c:numCache/>
            </c:numRef>
          </c:val>
        </c:ser>
        <c:ser>
          <c:idx val="5"/>
          <c:order val="5"/>
          <c:tx>
            <c:strRef>
              <c:f>Charts!$B$67</c:f>
            </c:strRef>
          </c:tx>
          <c:spPr>
            <a:solidFill>
              <a:srgbClr val="4942CC"/>
            </a:solidFill>
            <a:ln cmpd="sng">
              <a:solidFill>
                <a:srgbClr val="000000"/>
              </a:solidFill>
            </a:ln>
          </c:spPr>
          <c:cat>
            <c:strRef>
              <c:f>Charts!$C$61</c:f>
            </c:strRef>
          </c:cat>
          <c:val>
            <c:numRef>
              <c:f>Charts!$C$67</c:f>
              <c:numCache/>
            </c:numRef>
          </c:val>
        </c:ser>
        <c:ser>
          <c:idx val="6"/>
          <c:order val="6"/>
          <c:tx>
            <c:strRef>
              <c:f>Charts!$B$68</c:f>
            </c:strRef>
          </c:tx>
          <c:spPr>
            <a:solidFill>
              <a:srgbClr val="CB4AC5"/>
            </a:solidFill>
            <a:ln cmpd="sng">
              <a:solidFill>
                <a:srgbClr val="000000"/>
              </a:solidFill>
            </a:ln>
          </c:spPr>
          <c:cat>
            <c:strRef>
              <c:f>Charts!$C$61</c:f>
            </c:strRef>
          </c:cat>
          <c:val>
            <c:numRef>
              <c:f>Charts!$C$68</c:f>
              <c:numCache/>
            </c:numRef>
          </c:val>
        </c:ser>
        <c:ser>
          <c:idx val="7"/>
          <c:order val="7"/>
          <c:tx>
            <c:strRef>
              <c:f>Charts!$B$69</c:f>
            </c:strRef>
          </c:tx>
          <c:spPr>
            <a:solidFill>
              <a:srgbClr val="D6AE00"/>
            </a:solidFill>
            <a:ln cmpd="sng">
              <a:solidFill>
                <a:srgbClr val="000000"/>
              </a:solidFill>
            </a:ln>
          </c:spPr>
          <c:cat>
            <c:strRef>
              <c:f>Charts!$C$61</c:f>
            </c:strRef>
          </c:cat>
          <c:val>
            <c:numRef>
              <c:f>Charts!$C$69</c:f>
              <c:numCache/>
            </c:numRef>
          </c:val>
        </c:ser>
        <c:ser>
          <c:idx val="8"/>
          <c:order val="8"/>
          <c:tx>
            <c:strRef>
              <c:f>Charts!$B$70</c:f>
            </c:strRef>
          </c:tx>
          <c:spPr>
            <a:solidFill>
              <a:srgbClr val="336699"/>
            </a:solidFill>
            <a:ln cmpd="sng">
              <a:solidFill>
                <a:srgbClr val="000000"/>
              </a:solidFill>
            </a:ln>
          </c:spPr>
          <c:cat>
            <c:strRef>
              <c:f>Charts!$C$61</c:f>
            </c:strRef>
          </c:cat>
          <c:val>
            <c:numRef>
              <c:f>Charts!$C$70</c:f>
              <c:numCache/>
            </c:numRef>
          </c:val>
        </c:ser>
        <c:ser>
          <c:idx val="9"/>
          <c:order val="9"/>
          <c:tx>
            <c:strRef>
              <c:f>Charts!$B$71</c:f>
            </c:strRef>
          </c:tx>
          <c:spPr>
            <a:solidFill>
              <a:srgbClr val="DD4477"/>
            </a:solidFill>
            <a:ln cmpd="sng">
              <a:solidFill>
                <a:srgbClr val="000000"/>
              </a:solidFill>
            </a:ln>
          </c:spPr>
          <c:cat>
            <c:strRef>
              <c:f>Charts!$C$61</c:f>
            </c:strRef>
          </c:cat>
          <c:val>
            <c:numRef>
              <c:f>Charts!$C$71</c:f>
              <c:numCache/>
            </c:numRef>
          </c:val>
        </c:ser>
        <c:ser>
          <c:idx val="10"/>
          <c:order val="10"/>
          <c:tx>
            <c:strRef>
              <c:f>Charts!$B$72</c:f>
            </c:strRef>
          </c:tx>
          <c:spPr>
            <a:solidFill>
              <a:srgbClr val="AAAA11"/>
            </a:solidFill>
            <a:ln cmpd="sng">
              <a:solidFill>
                <a:srgbClr val="000000"/>
              </a:solidFill>
            </a:ln>
          </c:spPr>
          <c:cat>
            <c:strRef>
              <c:f>Charts!$C$61</c:f>
            </c:strRef>
          </c:cat>
          <c:val>
            <c:numRef>
              <c:f>Charts!$C$72</c:f>
              <c:numCache/>
            </c:numRef>
          </c:val>
        </c:ser>
        <c:ser>
          <c:idx val="11"/>
          <c:order val="11"/>
          <c:tx>
            <c:strRef>
              <c:f>Charts!$B$73</c:f>
            </c:strRef>
          </c:tx>
          <c:spPr>
            <a:solidFill>
              <a:srgbClr val="66AA00"/>
            </a:solidFill>
            <a:ln cmpd="sng">
              <a:solidFill>
                <a:srgbClr val="000000"/>
              </a:solidFill>
            </a:ln>
          </c:spPr>
          <c:cat>
            <c:strRef>
              <c:f>Charts!$C$61</c:f>
            </c:strRef>
          </c:cat>
          <c:val>
            <c:numRef>
              <c:f>Charts!$C$73</c:f>
              <c:numCache/>
            </c:numRef>
          </c:val>
        </c:ser>
        <c:ser>
          <c:idx val="12"/>
          <c:order val="12"/>
          <c:tx>
            <c:strRef>
              <c:f>Charts!$B$74</c:f>
            </c:strRef>
          </c:tx>
          <c:spPr>
            <a:solidFill>
              <a:srgbClr val="888888"/>
            </a:solidFill>
            <a:ln cmpd="sng">
              <a:solidFill>
                <a:srgbClr val="000000"/>
              </a:solidFill>
            </a:ln>
          </c:spPr>
          <c:cat>
            <c:strRef>
              <c:f>Charts!$C$61</c:f>
            </c:strRef>
          </c:cat>
          <c:val>
            <c:numRef>
              <c:f>Charts!$C$74</c:f>
              <c:numCache/>
            </c:numRef>
          </c:val>
        </c:ser>
        <c:ser>
          <c:idx val="13"/>
          <c:order val="13"/>
          <c:tx>
            <c:strRef>
              <c:f>Charts!$B$75</c:f>
            </c:strRef>
          </c:tx>
          <c:spPr>
            <a:solidFill>
              <a:srgbClr val="994499"/>
            </a:solidFill>
            <a:ln cmpd="sng">
              <a:solidFill>
                <a:srgbClr val="000000"/>
              </a:solidFill>
            </a:ln>
          </c:spPr>
          <c:cat>
            <c:strRef>
              <c:f>Charts!$C$61</c:f>
            </c:strRef>
          </c:cat>
          <c:val>
            <c:numRef>
              <c:f>Charts!$C$75</c:f>
              <c:numCache/>
            </c:numRef>
          </c:val>
        </c:ser>
        <c:ser>
          <c:idx val="14"/>
          <c:order val="14"/>
          <c:tx>
            <c:strRef>
              <c:f>Charts!$B$76</c:f>
            </c:strRef>
          </c:tx>
          <c:spPr>
            <a:solidFill>
              <a:srgbClr val="DD5511"/>
            </a:solidFill>
            <a:ln cmpd="sng">
              <a:solidFill>
                <a:srgbClr val="000000"/>
              </a:solidFill>
            </a:ln>
          </c:spPr>
          <c:cat>
            <c:strRef>
              <c:f>Charts!$C$61</c:f>
            </c:strRef>
          </c:cat>
          <c:val>
            <c:numRef>
              <c:f>Charts!$C$76</c:f>
              <c:numCache/>
            </c:numRef>
          </c:val>
        </c:ser>
        <c:ser>
          <c:idx val="15"/>
          <c:order val="15"/>
          <c:tx>
            <c:strRef>
              <c:f>Charts!$B$77</c:f>
            </c:strRef>
          </c:tx>
          <c:spPr>
            <a:solidFill>
              <a:srgbClr val="22AA99"/>
            </a:solidFill>
            <a:ln cmpd="sng">
              <a:solidFill>
                <a:srgbClr val="000000"/>
              </a:solidFill>
            </a:ln>
          </c:spPr>
          <c:cat>
            <c:strRef>
              <c:f>Charts!$C$61</c:f>
            </c:strRef>
          </c:cat>
          <c:val>
            <c:numRef>
              <c:f>Charts!$C$77</c:f>
              <c:numCache/>
            </c:numRef>
          </c:val>
        </c:ser>
        <c:axId val="121537176"/>
        <c:axId val="436598719"/>
      </c:barChart>
      <c:catAx>
        <c:axId val="121537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36598719"/>
      </c:catAx>
      <c:valAx>
        <c:axId val="4365987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Miles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2153717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0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Mileage by Great Lake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Charts!$B$45</c:f>
            </c:strRef>
          </c:tx>
          <c:spPr>
            <a:solidFill>
              <a:srgbClr val="4684EE"/>
            </a:solidFill>
            <a:ln cmpd="sng">
              <a:solidFill>
                <a:srgbClr val="000000"/>
              </a:solidFill>
            </a:ln>
          </c:spPr>
          <c:cat>
            <c:strRef>
              <c:f>Charts!$C$44</c:f>
            </c:strRef>
          </c:cat>
          <c:val>
            <c:numRef>
              <c:f>Charts!$C$45</c:f>
              <c:numCache/>
            </c:numRef>
          </c:val>
        </c:ser>
        <c:ser>
          <c:idx val="1"/>
          <c:order val="1"/>
          <c:tx>
            <c:strRef>
              <c:f>Charts!$B$46</c:f>
            </c:strRef>
          </c:tx>
          <c:spPr>
            <a:solidFill>
              <a:srgbClr val="DC3912"/>
            </a:solidFill>
            <a:ln cmpd="sng">
              <a:solidFill>
                <a:srgbClr val="000000"/>
              </a:solidFill>
            </a:ln>
          </c:spPr>
          <c:cat>
            <c:strRef>
              <c:f>Charts!$C$44</c:f>
            </c:strRef>
          </c:cat>
          <c:val>
            <c:numRef>
              <c:f>Charts!$C$46</c:f>
              <c:numCache/>
            </c:numRef>
          </c:val>
        </c:ser>
        <c:ser>
          <c:idx val="2"/>
          <c:order val="2"/>
          <c:tx>
            <c:strRef>
              <c:f>Charts!$B$47</c:f>
            </c:strRef>
          </c:tx>
          <c:spPr>
            <a:solidFill>
              <a:srgbClr val="FF9900"/>
            </a:solidFill>
            <a:ln cmpd="sng">
              <a:solidFill>
                <a:srgbClr val="000000"/>
              </a:solidFill>
            </a:ln>
          </c:spPr>
          <c:cat>
            <c:strRef>
              <c:f>Charts!$C$44</c:f>
            </c:strRef>
          </c:cat>
          <c:val>
            <c:numRef>
              <c:f>Charts!$C$47</c:f>
              <c:numCache/>
            </c:numRef>
          </c:val>
        </c:ser>
        <c:axId val="717762687"/>
        <c:axId val="1587838435"/>
      </c:barChart>
      <c:catAx>
        <c:axId val="7177626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87838435"/>
      </c:catAx>
      <c:valAx>
        <c:axId val="1587838435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Miles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1776268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0"/>
  </c:chart>
</c:chartSpace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1</xdr:row>
      <xdr:rowOff>123825</xdr:rowOff>
    </xdr:from>
    <xdr:ext cx="4286250" cy="30480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200025</xdr:colOff>
      <xdr:row>1</xdr:row>
      <xdr:rowOff>266700</xdr:rowOff>
    </xdr:from>
    <xdr:ext cx="4286250" cy="3048000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180975</xdr:colOff>
      <xdr:row>19</xdr:row>
      <xdr:rowOff>295275</xdr:rowOff>
    </xdr:from>
    <xdr:ext cx="4286250" cy="3048000"/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7</xdr:col>
      <xdr:colOff>180975</xdr:colOff>
      <xdr:row>19</xdr:row>
      <xdr:rowOff>352425</xdr:rowOff>
    </xdr:from>
    <xdr:ext cx="4286250" cy="3048000"/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0</xdr:col>
      <xdr:colOff>180975</xdr:colOff>
      <xdr:row>58</xdr:row>
      <xdr:rowOff>323850</xdr:rowOff>
    </xdr:from>
    <xdr:ext cx="6191250" cy="3086100"/>
    <xdr:graphicFrame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0</xdr:col>
      <xdr:colOff>180975</xdr:colOff>
      <xdr:row>39</xdr:row>
      <xdr:rowOff>352425</xdr:rowOff>
    </xdr:from>
    <xdr:ext cx="4143375" cy="2867025"/>
    <xdr:graphicFrame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maps.google.com/maps/ms?ie=UTF8&amp;hl=en&amp;msa=0&amp;msid=102156379725012169985.00048b32a81e378fb5c59&amp;t=h&amp;z=7" TargetMode="External"/><Relationship Id="rId2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2.75"/>
  <cols>
    <col customWidth="1" min="1" max="1" width="4.25"/>
    <col customWidth="1" min="2" max="2" width="8.13"/>
    <col customWidth="1" min="4" max="4" width="10.13"/>
    <col customWidth="1" min="5" max="5" width="12.0"/>
    <col customWidth="1" min="6" max="6" width="9.0"/>
    <col customWidth="1" min="7" max="7" width="8.88"/>
    <col customWidth="1" min="8" max="8" width="9.63"/>
    <col customWidth="1" min="9" max="9" width="11.0"/>
    <col customWidth="1" min="10" max="10" width="8.88"/>
    <col customWidth="1" min="11" max="11" width="10.63"/>
    <col customWidth="1" min="12" max="12" width="9.63"/>
    <col customWidth="1" min="13" max="13" width="9.13"/>
    <col customWidth="1" min="14" max="14" width="45.13"/>
    <col customWidth="1" min="15" max="15" width="8.88"/>
    <col customWidth="1" min="16" max="16" width="15.25"/>
    <col customWidth="1" min="17" max="17" width="5.88"/>
    <col customWidth="1" min="18" max="18" width="6.63"/>
    <col customWidth="1" min="19" max="19" width="8.13"/>
    <col customWidth="1" min="20" max="20" width="14.0"/>
    <col customWidth="1" min="21" max="21" width="19.13"/>
    <col customWidth="1" min="22" max="22" width="10.0"/>
    <col customWidth="1" min="23" max="23" width="18.0"/>
    <col customWidth="1" min="24" max="25" width="8.13"/>
  </cols>
  <sheetData>
    <row r="1" ht="15.75" customHeight="1">
      <c r="A1" s="1"/>
      <c r="B1" s="2" t="s">
        <v>0</v>
      </c>
      <c r="C1" s="3"/>
      <c r="D1" s="4">
        <f>COUNT(C6:C398)</f>
        <v>177</v>
      </c>
      <c r="E1" s="5" t="s">
        <v>1</v>
      </c>
      <c r="F1" s="3"/>
      <c r="G1" s="6">
        <f>AVERAGE(J6:J398)</f>
        <v>32.42937853</v>
      </c>
      <c r="H1" s="5" t="s">
        <v>2</v>
      </c>
      <c r="I1" s="3"/>
      <c r="J1" s="7">
        <f>average(I6:I393)</f>
        <v>0.3169496103</v>
      </c>
      <c r="K1" s="8"/>
      <c r="L1" s="9"/>
      <c r="M1" s="10" t="s">
        <v>3</v>
      </c>
      <c r="N1" s="9"/>
      <c r="O1" s="11"/>
      <c r="P1" s="12"/>
      <c r="Q1" s="12"/>
      <c r="R1" s="12"/>
      <c r="S1" s="12"/>
      <c r="T1" s="12"/>
      <c r="U1" s="12"/>
      <c r="V1" s="12"/>
      <c r="W1" s="12"/>
    </row>
    <row r="2" ht="15.75" customHeight="1">
      <c r="A2" s="1"/>
      <c r="B2" s="13" t="s">
        <v>4</v>
      </c>
      <c r="C2" s="3"/>
      <c r="D2" s="14">
        <f>COUNT(A6:A398)</f>
        <v>241</v>
      </c>
      <c r="E2" s="5" t="s">
        <v>5</v>
      </c>
      <c r="F2" s="3"/>
      <c r="G2" s="15">
        <f>D3/D2</f>
        <v>23.81742739</v>
      </c>
      <c r="H2" s="16"/>
      <c r="I2" s="17"/>
      <c r="J2" s="17"/>
      <c r="K2" s="18"/>
      <c r="L2" s="9"/>
      <c r="M2" s="9"/>
      <c r="N2" s="9"/>
      <c r="O2" s="11"/>
      <c r="P2" s="12"/>
      <c r="Q2" s="12"/>
      <c r="R2" s="12"/>
      <c r="S2" s="12"/>
      <c r="T2" s="12"/>
      <c r="U2" s="12"/>
      <c r="V2" s="12"/>
      <c r="W2" s="12"/>
    </row>
    <row r="3" ht="18.0" customHeight="1">
      <c r="A3" s="1"/>
      <c r="B3" s="19" t="s">
        <v>6</v>
      </c>
      <c r="C3" s="3"/>
      <c r="D3" s="20">
        <f>SUM(J6:J388)</f>
        <v>5740</v>
      </c>
      <c r="E3" s="21" t="s">
        <v>7</v>
      </c>
      <c r="F3" s="22"/>
      <c r="G3" s="23"/>
      <c r="H3" s="24" t="s">
        <v>8</v>
      </c>
      <c r="I3" s="3"/>
      <c r="J3" s="25"/>
      <c r="K3" s="8"/>
      <c r="L3" s="9"/>
      <c r="M3" s="9"/>
      <c r="N3" s="9"/>
      <c r="O3" s="11"/>
      <c r="P3" s="12"/>
      <c r="Q3" s="12"/>
      <c r="R3" s="12"/>
      <c r="S3" s="12"/>
      <c r="T3" s="12"/>
      <c r="U3" s="12"/>
      <c r="V3" s="12"/>
      <c r="W3" s="12"/>
    </row>
    <row r="4" ht="16.5" customHeight="1">
      <c r="A4" s="9"/>
      <c r="B4" s="26"/>
      <c r="C4" s="26"/>
      <c r="D4" s="26"/>
      <c r="E4" s="9"/>
      <c r="F4" s="9"/>
      <c r="G4" s="9"/>
      <c r="H4" s="26"/>
      <c r="I4" s="26"/>
      <c r="J4" s="26"/>
      <c r="K4" s="18"/>
      <c r="L4" s="9"/>
      <c r="M4" s="9"/>
      <c r="N4" s="9"/>
      <c r="O4" s="11"/>
      <c r="P4" s="12"/>
      <c r="Q4" s="12"/>
      <c r="R4" s="12"/>
      <c r="S4" s="12"/>
      <c r="T4" s="12"/>
      <c r="U4" s="12"/>
      <c r="V4" s="12"/>
      <c r="W4" s="12"/>
    </row>
    <row r="5">
      <c r="A5" s="27" t="s">
        <v>9</v>
      </c>
      <c r="B5" s="27" t="s">
        <v>10</v>
      </c>
      <c r="C5" s="27" t="s">
        <v>11</v>
      </c>
      <c r="D5" s="27" t="s">
        <v>12</v>
      </c>
      <c r="E5" s="27" t="s">
        <v>13</v>
      </c>
      <c r="F5" s="27" t="s">
        <v>14</v>
      </c>
      <c r="G5" s="27" t="s">
        <v>15</v>
      </c>
      <c r="H5" s="28" t="s">
        <v>16</v>
      </c>
      <c r="I5" s="28" t="s">
        <v>17</v>
      </c>
      <c r="J5" s="27" t="s">
        <v>18</v>
      </c>
      <c r="K5" s="29" t="s">
        <v>19</v>
      </c>
      <c r="L5" s="27" t="s">
        <v>20</v>
      </c>
      <c r="M5" s="27" t="s">
        <v>21</v>
      </c>
      <c r="N5" s="27" t="s">
        <v>22</v>
      </c>
      <c r="O5" s="29" t="s">
        <v>23</v>
      </c>
      <c r="P5" s="30" t="s">
        <v>24</v>
      </c>
      <c r="Q5" s="30" t="s">
        <v>25</v>
      </c>
      <c r="R5" s="30" t="s">
        <v>26</v>
      </c>
      <c r="S5" s="30" t="s">
        <v>27</v>
      </c>
      <c r="T5" s="30" t="s">
        <v>28</v>
      </c>
      <c r="U5" s="30" t="s">
        <v>29</v>
      </c>
      <c r="V5" s="30" t="s">
        <v>30</v>
      </c>
      <c r="W5" s="30" t="s">
        <v>31</v>
      </c>
    </row>
    <row r="6">
      <c r="A6" s="31">
        <v>280.0</v>
      </c>
      <c r="B6" s="32">
        <v>40432.0</v>
      </c>
      <c r="C6" s="33">
        <v>0.3125</v>
      </c>
      <c r="D6" s="31">
        <v>38.88192</v>
      </c>
      <c r="E6" s="31">
        <v>-90.618882</v>
      </c>
      <c r="F6" s="33">
        <v>0.4166666666666667</v>
      </c>
      <c r="G6" s="34">
        <v>38.96796</v>
      </c>
      <c r="H6" s="34">
        <v>-90.43456</v>
      </c>
      <c r="I6" s="35">
        <v>0.10416666666666667</v>
      </c>
      <c r="J6" s="31">
        <v>14.0</v>
      </c>
      <c r="K6" s="36">
        <f t="shared" ref="K6:K22" si="1">J6/(I6*24)</f>
        <v>5.6</v>
      </c>
      <c r="L6" s="37"/>
      <c r="M6" s="37"/>
      <c r="N6" s="37"/>
      <c r="O6" s="36"/>
      <c r="P6" s="38" t="s">
        <v>32</v>
      </c>
      <c r="Q6" s="39">
        <f t="shared" ref="Q6:Q95" si="2">if($J6="", "", 1)</f>
        <v>1</v>
      </c>
      <c r="R6" s="40"/>
      <c r="S6" s="40"/>
      <c r="T6" s="40"/>
      <c r="U6" s="38" t="s">
        <v>33</v>
      </c>
      <c r="V6" s="40"/>
      <c r="W6" s="39">
        <f t="shared" ref="W6:W245" si="3">W7+J6</f>
        <v>5740</v>
      </c>
      <c r="X6" s="41"/>
      <c r="Y6" s="41"/>
    </row>
    <row r="7">
      <c r="A7" s="42">
        <v>279.0</v>
      </c>
      <c r="B7" s="43">
        <v>40431.0</v>
      </c>
      <c r="C7" s="44">
        <v>0.3125</v>
      </c>
      <c r="D7" s="42">
        <v>39.319223</v>
      </c>
      <c r="E7" s="42">
        <v>-90.807474</v>
      </c>
      <c r="F7" s="44">
        <v>0.5833333333333334</v>
      </c>
      <c r="G7" s="42">
        <v>38.88192</v>
      </c>
      <c r="H7" s="42">
        <v>-90.618882</v>
      </c>
      <c r="I7" s="45">
        <v>0.2708333333333333</v>
      </c>
      <c r="J7" s="42">
        <v>35.0</v>
      </c>
      <c r="K7" s="46">
        <f t="shared" si="1"/>
        <v>5.384615385</v>
      </c>
      <c r="L7" s="47"/>
      <c r="M7" s="47"/>
      <c r="N7" s="47"/>
      <c r="O7" s="48"/>
      <c r="P7" s="49" t="s">
        <v>32</v>
      </c>
      <c r="Q7" s="50">
        <f t="shared" si="2"/>
        <v>1</v>
      </c>
      <c r="R7" s="51"/>
      <c r="S7" s="51"/>
      <c r="T7" s="51"/>
      <c r="U7" s="49" t="s">
        <v>33</v>
      </c>
      <c r="V7" s="12"/>
      <c r="W7" s="52">
        <f t="shared" si="3"/>
        <v>5726</v>
      </c>
    </row>
    <row r="8">
      <c r="A8" s="42">
        <v>278.0</v>
      </c>
      <c r="B8" s="43">
        <v>40430.0</v>
      </c>
      <c r="C8" s="44">
        <v>0.28125</v>
      </c>
      <c r="D8" s="53">
        <v>39.638809</v>
      </c>
      <c r="E8" s="53">
        <v>-91.240844</v>
      </c>
      <c r="F8" s="44">
        <v>0.53125</v>
      </c>
      <c r="G8" s="42">
        <v>39.319223</v>
      </c>
      <c r="H8" s="42">
        <v>-90.807474</v>
      </c>
      <c r="I8" s="45">
        <v>0.25</v>
      </c>
      <c r="J8" s="42">
        <v>34.0</v>
      </c>
      <c r="K8" s="46">
        <f t="shared" si="1"/>
        <v>5.666666667</v>
      </c>
      <c r="L8" s="47"/>
      <c r="M8" s="47"/>
      <c r="N8" s="47"/>
      <c r="O8" s="48"/>
      <c r="P8" s="49" t="s">
        <v>32</v>
      </c>
      <c r="Q8" s="50">
        <f t="shared" si="2"/>
        <v>1</v>
      </c>
      <c r="R8" s="51"/>
      <c r="S8" s="51"/>
      <c r="T8" s="51"/>
      <c r="U8" s="49" t="s">
        <v>33</v>
      </c>
      <c r="V8" s="12"/>
      <c r="W8" s="52">
        <f t="shared" si="3"/>
        <v>5691</v>
      </c>
    </row>
    <row r="9">
      <c r="A9" s="53">
        <v>277.0</v>
      </c>
      <c r="B9" s="54">
        <v>40429.0</v>
      </c>
      <c r="C9" s="55">
        <v>0.4375</v>
      </c>
      <c r="D9" s="53">
        <v>39.93855</v>
      </c>
      <c r="E9" s="53">
        <v>-91.416263</v>
      </c>
      <c r="F9" s="55">
        <v>0.625</v>
      </c>
      <c r="G9" s="53">
        <v>39.638809</v>
      </c>
      <c r="H9" s="53">
        <v>-91.240844</v>
      </c>
      <c r="I9" s="56">
        <v>0.1875</v>
      </c>
      <c r="J9" s="53">
        <v>26.0</v>
      </c>
      <c r="K9" s="46">
        <f t="shared" si="1"/>
        <v>5.777777778</v>
      </c>
      <c r="L9" s="57"/>
      <c r="M9" s="57"/>
      <c r="N9" s="57"/>
      <c r="O9" s="46"/>
      <c r="P9" s="49" t="s">
        <v>32</v>
      </c>
      <c r="Q9" s="50">
        <f t="shared" si="2"/>
        <v>1</v>
      </c>
      <c r="R9" s="51"/>
      <c r="S9" s="51"/>
      <c r="T9" s="51"/>
      <c r="U9" s="49" t="s">
        <v>33</v>
      </c>
      <c r="V9" s="51"/>
      <c r="W9" s="52">
        <f t="shared" si="3"/>
        <v>5657</v>
      </c>
      <c r="X9" s="58"/>
      <c r="Y9" s="58"/>
    </row>
    <row r="10">
      <c r="A10" s="53">
        <v>276.0</v>
      </c>
      <c r="B10" s="54">
        <v>40428.0</v>
      </c>
      <c r="C10" s="55">
        <v>0.2604166666666667</v>
      </c>
      <c r="D10" s="53">
        <v>40.378473</v>
      </c>
      <c r="E10" s="53">
        <v>-91.423481</v>
      </c>
      <c r="F10" s="55">
        <v>0.5</v>
      </c>
      <c r="G10" s="53">
        <v>39.93855</v>
      </c>
      <c r="H10" s="53">
        <v>-91.416263</v>
      </c>
      <c r="I10" s="56">
        <v>0.23958333333333334</v>
      </c>
      <c r="J10" s="53">
        <v>34.0</v>
      </c>
      <c r="K10" s="46">
        <f t="shared" si="1"/>
        <v>5.913043478</v>
      </c>
      <c r="L10" s="53">
        <v>70.0</v>
      </c>
      <c r="M10" s="53" t="s">
        <v>34</v>
      </c>
      <c r="N10" s="53" t="s">
        <v>35</v>
      </c>
      <c r="O10" s="46"/>
      <c r="P10" s="49" t="s">
        <v>32</v>
      </c>
      <c r="Q10" s="50">
        <f t="shared" si="2"/>
        <v>1</v>
      </c>
      <c r="R10" s="51"/>
      <c r="S10" s="51"/>
      <c r="T10" s="51"/>
      <c r="U10" s="49" t="s">
        <v>33</v>
      </c>
      <c r="V10" s="51"/>
      <c r="W10" s="52">
        <f t="shared" si="3"/>
        <v>5631</v>
      </c>
      <c r="X10" s="58"/>
      <c r="Y10" s="58"/>
    </row>
    <row r="11">
      <c r="A11" s="53">
        <v>275.0</v>
      </c>
      <c r="B11" s="54">
        <v>40427.0</v>
      </c>
      <c r="C11" s="55">
        <v>0.25</v>
      </c>
      <c r="D11" s="53">
        <v>40.870442</v>
      </c>
      <c r="E11" s="53">
        <v>-91.055084</v>
      </c>
      <c r="F11" s="55">
        <v>0.7083333333333334</v>
      </c>
      <c r="G11" s="53">
        <v>40.378473</v>
      </c>
      <c r="H11" s="53">
        <v>-91.423481</v>
      </c>
      <c r="I11" s="56">
        <v>0.4583333333333333</v>
      </c>
      <c r="J11" s="53">
        <v>47.0</v>
      </c>
      <c r="K11" s="46">
        <f t="shared" si="1"/>
        <v>4.272727273</v>
      </c>
      <c r="L11" s="53">
        <v>76.0</v>
      </c>
      <c r="M11" s="53" t="s">
        <v>36</v>
      </c>
      <c r="N11" s="53" t="s">
        <v>37</v>
      </c>
      <c r="O11" s="46"/>
      <c r="P11" s="49" t="s">
        <v>32</v>
      </c>
      <c r="Q11" s="50">
        <f t="shared" si="2"/>
        <v>1</v>
      </c>
      <c r="R11" s="51"/>
      <c r="S11" s="51"/>
      <c r="T11" s="51"/>
      <c r="U11" s="49" t="s">
        <v>33</v>
      </c>
      <c r="V11" s="51"/>
      <c r="W11" s="52">
        <f t="shared" si="3"/>
        <v>5597</v>
      </c>
      <c r="X11" s="58"/>
      <c r="Y11" s="58"/>
    </row>
    <row r="12">
      <c r="A12" s="53">
        <v>274.0</v>
      </c>
      <c r="B12" s="54">
        <v>40426.0</v>
      </c>
      <c r="C12" s="55">
        <v>0.5416666666666666</v>
      </c>
      <c r="D12" s="53">
        <v>41.203244</v>
      </c>
      <c r="E12" s="53">
        <v>-91.011879</v>
      </c>
      <c r="F12" s="55">
        <v>0.75</v>
      </c>
      <c r="G12" s="53">
        <v>40.870442</v>
      </c>
      <c r="H12" s="53">
        <v>-91.055084</v>
      </c>
      <c r="I12" s="56">
        <v>0.20833333333333334</v>
      </c>
      <c r="J12" s="53">
        <v>27.0</v>
      </c>
      <c r="K12" s="46">
        <f t="shared" si="1"/>
        <v>5.4</v>
      </c>
      <c r="L12" s="53">
        <v>68.0</v>
      </c>
      <c r="M12" s="53" t="s">
        <v>38</v>
      </c>
      <c r="N12" s="53" t="s">
        <v>39</v>
      </c>
      <c r="O12" s="46"/>
      <c r="P12" s="49" t="s">
        <v>32</v>
      </c>
      <c r="Q12" s="50">
        <f t="shared" si="2"/>
        <v>1</v>
      </c>
      <c r="R12" s="51"/>
      <c r="S12" s="51"/>
      <c r="T12" s="51"/>
      <c r="U12" s="49" t="s">
        <v>33</v>
      </c>
      <c r="V12" s="51"/>
      <c r="W12" s="52">
        <f t="shared" si="3"/>
        <v>5550</v>
      </c>
      <c r="X12" s="58"/>
      <c r="Y12" s="58"/>
    </row>
    <row r="13">
      <c r="A13" s="53">
        <v>273.0</v>
      </c>
      <c r="B13" s="54">
        <v>40425.0</v>
      </c>
      <c r="C13" s="55">
        <v>0.2916666666666667</v>
      </c>
      <c r="D13" s="53">
        <v>41.423944</v>
      </c>
      <c r="E13" s="53">
        <v>-90.908282</v>
      </c>
      <c r="F13" s="55">
        <v>0.5729166666666666</v>
      </c>
      <c r="G13" s="53">
        <v>41.203244</v>
      </c>
      <c r="H13" s="53">
        <v>-91.011879</v>
      </c>
      <c r="I13" s="56">
        <v>0.28125</v>
      </c>
      <c r="J13" s="53">
        <v>31.0</v>
      </c>
      <c r="K13" s="46">
        <f t="shared" si="1"/>
        <v>4.592592593</v>
      </c>
      <c r="L13" s="53">
        <v>70.0</v>
      </c>
      <c r="M13" s="53" t="s">
        <v>40</v>
      </c>
      <c r="N13" s="53" t="s">
        <v>41</v>
      </c>
      <c r="O13" s="46"/>
      <c r="P13" s="49" t="s">
        <v>32</v>
      </c>
      <c r="Q13" s="50">
        <f t="shared" si="2"/>
        <v>1</v>
      </c>
      <c r="R13" s="51"/>
      <c r="S13" s="51"/>
      <c r="T13" s="51"/>
      <c r="U13" s="49" t="s">
        <v>33</v>
      </c>
      <c r="V13" s="51"/>
      <c r="W13" s="52">
        <f t="shared" si="3"/>
        <v>5523</v>
      </c>
      <c r="X13" s="58"/>
      <c r="Y13" s="58"/>
    </row>
    <row r="14">
      <c r="A14" s="53">
        <v>272.0</v>
      </c>
      <c r="B14" s="54">
        <v>40424.0</v>
      </c>
      <c r="C14" s="55">
        <v>0.3645833333333333</v>
      </c>
      <c r="D14" s="53">
        <v>41.573469</v>
      </c>
      <c r="E14" s="53">
        <v>-90.373385</v>
      </c>
      <c r="F14" s="55">
        <v>0.6979166666666666</v>
      </c>
      <c r="G14" s="53">
        <v>41.423944</v>
      </c>
      <c r="H14" s="53">
        <v>-90.908282</v>
      </c>
      <c r="I14" s="56">
        <v>0.3333333333333333</v>
      </c>
      <c r="J14" s="53">
        <v>32.0</v>
      </c>
      <c r="K14" s="46">
        <f t="shared" si="1"/>
        <v>4</v>
      </c>
      <c r="L14" s="53">
        <v>64.0</v>
      </c>
      <c r="M14" s="53" t="s">
        <v>42</v>
      </c>
      <c r="N14" s="53" t="s">
        <v>43</v>
      </c>
      <c r="O14" s="46"/>
      <c r="P14" s="49" t="s">
        <v>32</v>
      </c>
      <c r="Q14" s="50">
        <f t="shared" si="2"/>
        <v>1</v>
      </c>
      <c r="R14" s="51"/>
      <c r="S14" s="51"/>
      <c r="T14" s="51"/>
      <c r="U14" s="59" t="s">
        <v>33</v>
      </c>
      <c r="V14" s="51"/>
      <c r="W14" s="52">
        <f t="shared" si="3"/>
        <v>5492</v>
      </c>
      <c r="X14" s="58"/>
      <c r="Y14" s="58"/>
    </row>
    <row r="15">
      <c r="A15" s="53">
        <v>271.0</v>
      </c>
      <c r="B15" s="54">
        <v>40423.0</v>
      </c>
      <c r="C15" s="55">
        <v>0.2916666666666667</v>
      </c>
      <c r="D15" s="53">
        <v>42.126779</v>
      </c>
      <c r="E15" s="53">
        <v>-90.167482</v>
      </c>
      <c r="F15" s="55">
        <v>0.6145833333333334</v>
      </c>
      <c r="G15" s="53">
        <v>41.573469</v>
      </c>
      <c r="H15" s="53">
        <v>-90.373385</v>
      </c>
      <c r="I15" s="56">
        <v>0.3229166666666667</v>
      </c>
      <c r="J15" s="53">
        <v>44.0</v>
      </c>
      <c r="K15" s="46">
        <f t="shared" si="1"/>
        <v>5.677419355</v>
      </c>
      <c r="L15" s="53">
        <v>70.0</v>
      </c>
      <c r="M15" s="53" t="s">
        <v>44</v>
      </c>
      <c r="N15" s="53" t="s">
        <v>45</v>
      </c>
      <c r="O15" s="60">
        <v>68.15</v>
      </c>
      <c r="P15" s="49" t="s">
        <v>32</v>
      </c>
      <c r="Q15" s="50">
        <f t="shared" si="2"/>
        <v>1</v>
      </c>
      <c r="R15" s="51"/>
      <c r="S15" s="51"/>
      <c r="T15" s="51"/>
      <c r="U15" s="59" t="s">
        <v>33</v>
      </c>
      <c r="V15" s="51"/>
      <c r="W15" s="52">
        <f t="shared" si="3"/>
        <v>5460</v>
      </c>
      <c r="X15" s="58"/>
      <c r="Y15" s="58"/>
    </row>
    <row r="16">
      <c r="A16" s="53">
        <v>270.0</v>
      </c>
      <c r="B16" s="54">
        <v>40422.0</v>
      </c>
      <c r="C16" s="55">
        <v>0.3125</v>
      </c>
      <c r="D16" s="53">
        <v>42.478534</v>
      </c>
      <c r="E16" s="53">
        <v>-90.648665</v>
      </c>
      <c r="F16" s="55">
        <v>0.625</v>
      </c>
      <c r="G16" s="53">
        <v>42.126779</v>
      </c>
      <c r="H16" s="53">
        <v>-90.167482</v>
      </c>
      <c r="I16" s="56">
        <v>0.3125</v>
      </c>
      <c r="J16" s="53">
        <v>38.0</v>
      </c>
      <c r="K16" s="46">
        <f t="shared" si="1"/>
        <v>5.066666667</v>
      </c>
      <c r="L16" s="53">
        <v>71.0</v>
      </c>
      <c r="M16" s="53" t="s">
        <v>46</v>
      </c>
      <c r="N16" s="53" t="s">
        <v>47</v>
      </c>
      <c r="O16" s="60">
        <v>66.97</v>
      </c>
      <c r="P16" s="49" t="s">
        <v>32</v>
      </c>
      <c r="Q16" s="50">
        <f t="shared" si="2"/>
        <v>1</v>
      </c>
      <c r="R16" s="51"/>
      <c r="S16" s="51"/>
      <c r="T16" s="51"/>
      <c r="U16" s="59" t="s">
        <v>33</v>
      </c>
      <c r="V16" s="51"/>
      <c r="W16" s="52">
        <f t="shared" si="3"/>
        <v>5416</v>
      </c>
      <c r="X16" s="58"/>
      <c r="Y16" s="58"/>
    </row>
    <row r="17">
      <c r="A17" s="42">
        <v>269.0</v>
      </c>
      <c r="B17" s="43">
        <v>40421.0</v>
      </c>
      <c r="C17" s="44">
        <v>0.3541666666666667</v>
      </c>
      <c r="D17" s="42">
        <v>42.976253</v>
      </c>
      <c r="E17" s="42">
        <v>-91.137906</v>
      </c>
      <c r="F17" s="44">
        <v>0.7395833333333334</v>
      </c>
      <c r="G17" s="42">
        <v>42.478534</v>
      </c>
      <c r="H17" s="42">
        <v>-90.648665</v>
      </c>
      <c r="I17" s="45">
        <v>0.3854166666666667</v>
      </c>
      <c r="J17" s="42">
        <v>51.0</v>
      </c>
      <c r="K17" s="46">
        <f t="shared" si="1"/>
        <v>5.513513514</v>
      </c>
      <c r="L17" s="42">
        <v>78.0</v>
      </c>
      <c r="M17" s="42" t="s">
        <v>48</v>
      </c>
      <c r="N17" s="42" t="s">
        <v>49</v>
      </c>
      <c r="O17" s="61">
        <v>45.17</v>
      </c>
      <c r="P17" s="59" t="s">
        <v>32</v>
      </c>
      <c r="Q17" s="50">
        <f t="shared" si="2"/>
        <v>1</v>
      </c>
      <c r="R17" s="51"/>
      <c r="S17" s="12"/>
      <c r="T17" s="12"/>
      <c r="U17" s="59" t="s">
        <v>33</v>
      </c>
      <c r="V17" s="12"/>
      <c r="W17" s="52">
        <f t="shared" si="3"/>
        <v>5378</v>
      </c>
    </row>
    <row r="18">
      <c r="A18" s="42">
        <v>268.0</v>
      </c>
      <c r="B18" s="43">
        <v>40420.0</v>
      </c>
      <c r="C18" s="44">
        <v>0.59375</v>
      </c>
      <c r="D18" s="42">
        <v>43.15054</v>
      </c>
      <c r="E18" s="42">
        <v>-90.71276</v>
      </c>
      <c r="F18" s="44">
        <v>0.8020833333333334</v>
      </c>
      <c r="G18" s="42">
        <v>42.976253</v>
      </c>
      <c r="H18" s="42">
        <v>-91.137906</v>
      </c>
      <c r="I18" s="45">
        <v>0.20833333333333334</v>
      </c>
      <c r="J18" s="42">
        <v>31.0</v>
      </c>
      <c r="K18" s="46">
        <f t="shared" si="1"/>
        <v>6.2</v>
      </c>
      <c r="L18" s="42">
        <v>78.0</v>
      </c>
      <c r="M18" s="42" t="s">
        <v>50</v>
      </c>
      <c r="N18" s="42" t="s">
        <v>51</v>
      </c>
      <c r="O18" s="61">
        <v>6.39</v>
      </c>
      <c r="P18" s="59" t="s">
        <v>52</v>
      </c>
      <c r="Q18" s="50">
        <f t="shared" si="2"/>
        <v>1</v>
      </c>
      <c r="R18" s="49" t="s">
        <v>53</v>
      </c>
      <c r="S18" s="51"/>
      <c r="T18" s="51"/>
      <c r="U18" s="12"/>
      <c r="V18" s="12"/>
      <c r="W18" s="52">
        <f t="shared" si="3"/>
        <v>5327</v>
      </c>
    </row>
    <row r="19">
      <c r="A19" s="42">
        <v>267.0</v>
      </c>
      <c r="B19" s="43">
        <v>40419.0</v>
      </c>
      <c r="C19" s="44">
        <v>0.4166666666666667</v>
      </c>
      <c r="D19" s="42">
        <v>43.609981</v>
      </c>
      <c r="E19" s="42">
        <v>-89.430436</v>
      </c>
      <c r="F19" s="44">
        <v>0.5729166666666666</v>
      </c>
      <c r="G19" s="42">
        <v>43.536786</v>
      </c>
      <c r="H19" s="42">
        <v>-89.455919</v>
      </c>
      <c r="I19" s="45">
        <v>0.15625</v>
      </c>
      <c r="J19" s="42">
        <v>7.0</v>
      </c>
      <c r="K19" s="46">
        <f t="shared" si="1"/>
        <v>1.866666667</v>
      </c>
      <c r="L19" s="42">
        <v>74.0</v>
      </c>
      <c r="M19" s="42" t="s">
        <v>54</v>
      </c>
      <c r="N19" s="42" t="s">
        <v>55</v>
      </c>
      <c r="O19" s="48"/>
      <c r="P19" s="49" t="s">
        <v>56</v>
      </c>
      <c r="Q19" s="50">
        <f t="shared" si="2"/>
        <v>1</v>
      </c>
      <c r="R19" s="49" t="s">
        <v>53</v>
      </c>
      <c r="S19" s="51"/>
      <c r="T19" s="49" t="s">
        <v>57</v>
      </c>
      <c r="U19" s="12"/>
      <c r="V19" s="12"/>
      <c r="W19" s="52">
        <f t="shared" si="3"/>
        <v>5296</v>
      </c>
    </row>
    <row r="20">
      <c r="A20" s="42">
        <v>266.0</v>
      </c>
      <c r="B20" s="43">
        <v>40418.0</v>
      </c>
      <c r="C20" s="44">
        <v>0.4166666666666667</v>
      </c>
      <c r="D20" s="42">
        <v>43.716531</v>
      </c>
      <c r="E20" s="42">
        <v>-89.464228</v>
      </c>
      <c r="F20" s="44">
        <v>0.5729166666666666</v>
      </c>
      <c r="G20" s="42">
        <v>43.609981</v>
      </c>
      <c r="H20" s="42">
        <v>-89.430436</v>
      </c>
      <c r="I20" s="45">
        <v>0.15625</v>
      </c>
      <c r="J20" s="42">
        <v>13.0</v>
      </c>
      <c r="K20" s="46">
        <f t="shared" si="1"/>
        <v>3.466666667</v>
      </c>
      <c r="L20" s="42">
        <v>71.0</v>
      </c>
      <c r="M20" s="42" t="s">
        <v>58</v>
      </c>
      <c r="N20" s="42" t="s">
        <v>59</v>
      </c>
      <c r="O20" s="48"/>
      <c r="P20" s="49" t="s">
        <v>56</v>
      </c>
      <c r="Q20" s="50">
        <f t="shared" si="2"/>
        <v>1</v>
      </c>
      <c r="R20" s="49" t="s">
        <v>53</v>
      </c>
      <c r="S20" s="51"/>
      <c r="T20" s="49" t="s">
        <v>57</v>
      </c>
      <c r="U20" s="12"/>
      <c r="V20" s="12"/>
      <c r="W20" s="52">
        <f t="shared" si="3"/>
        <v>5289</v>
      </c>
    </row>
    <row r="21">
      <c r="A21" s="42">
        <v>265.0</v>
      </c>
      <c r="B21" s="43">
        <v>40417.0</v>
      </c>
      <c r="C21" s="44">
        <v>0.625</v>
      </c>
      <c r="D21" s="42">
        <v>43.787175</v>
      </c>
      <c r="E21" s="42">
        <v>-89.326422</v>
      </c>
      <c r="F21" s="44">
        <v>0.7916666666666666</v>
      </c>
      <c r="G21" s="42">
        <v>43.716531</v>
      </c>
      <c r="H21" s="42">
        <v>-89.464228</v>
      </c>
      <c r="I21" s="45">
        <v>0.16666666666666666</v>
      </c>
      <c r="J21" s="42">
        <v>11.0</v>
      </c>
      <c r="K21" s="46">
        <f t="shared" si="1"/>
        <v>2.75</v>
      </c>
      <c r="L21" s="42">
        <v>70.0</v>
      </c>
      <c r="M21" s="42" t="s">
        <v>60</v>
      </c>
      <c r="N21" s="42" t="s">
        <v>61</v>
      </c>
      <c r="O21" s="48"/>
      <c r="P21" s="49" t="s">
        <v>56</v>
      </c>
      <c r="Q21" s="50">
        <f t="shared" si="2"/>
        <v>1</v>
      </c>
      <c r="R21" s="49" t="s">
        <v>53</v>
      </c>
      <c r="S21" s="51"/>
      <c r="T21" s="49" t="s">
        <v>57</v>
      </c>
      <c r="U21" s="12"/>
      <c r="V21" s="12"/>
      <c r="W21" s="52">
        <f t="shared" si="3"/>
        <v>5276</v>
      </c>
    </row>
    <row r="22">
      <c r="A22" s="42">
        <v>264.0</v>
      </c>
      <c r="B22" s="43">
        <v>40416.0</v>
      </c>
      <c r="C22" s="44">
        <v>0.5208333333333334</v>
      </c>
      <c r="D22" s="53">
        <v>43.749869</v>
      </c>
      <c r="E22" s="53">
        <v>-89.1395</v>
      </c>
      <c r="F22" s="44">
        <v>0.6458333333333334</v>
      </c>
      <c r="G22" s="42">
        <v>43.787175</v>
      </c>
      <c r="H22" s="42">
        <v>-89.326422</v>
      </c>
      <c r="I22" s="45">
        <v>0.125</v>
      </c>
      <c r="J22" s="42">
        <v>12.0</v>
      </c>
      <c r="K22" s="46">
        <f t="shared" si="1"/>
        <v>4</v>
      </c>
      <c r="L22" s="42">
        <v>58.0</v>
      </c>
      <c r="M22" s="62" t="s">
        <v>62</v>
      </c>
      <c r="N22" s="42" t="s">
        <v>63</v>
      </c>
      <c r="O22" s="48"/>
      <c r="P22" s="49" t="s">
        <v>56</v>
      </c>
      <c r="Q22" s="50">
        <f t="shared" si="2"/>
        <v>1</v>
      </c>
      <c r="R22" s="49" t="s">
        <v>53</v>
      </c>
      <c r="S22" s="51"/>
      <c r="T22" s="49" t="s">
        <v>57</v>
      </c>
      <c r="U22" s="12"/>
      <c r="V22" s="12"/>
      <c r="W22" s="52">
        <f t="shared" si="3"/>
        <v>5265</v>
      </c>
    </row>
    <row r="23">
      <c r="A23" s="53">
        <v>263.0</v>
      </c>
      <c r="B23" s="54">
        <v>40415.0</v>
      </c>
      <c r="C23" s="63" t="s">
        <v>64</v>
      </c>
      <c r="D23" s="57"/>
      <c r="E23" s="57"/>
      <c r="F23" s="64"/>
      <c r="G23" s="57"/>
      <c r="H23" s="57"/>
      <c r="I23" s="65"/>
      <c r="J23" s="57"/>
      <c r="K23" s="46"/>
      <c r="L23" s="57"/>
      <c r="M23" s="57"/>
      <c r="N23" s="53" t="s">
        <v>65</v>
      </c>
      <c r="O23" s="46"/>
      <c r="P23" s="49" t="s">
        <v>56</v>
      </c>
      <c r="Q23" s="50" t="str">
        <f t="shared" si="2"/>
        <v/>
      </c>
      <c r="R23" s="49" t="s">
        <v>53</v>
      </c>
      <c r="S23" s="51"/>
      <c r="T23" s="49" t="s">
        <v>57</v>
      </c>
      <c r="U23" s="51"/>
      <c r="V23" s="51"/>
      <c r="W23" s="52">
        <f t="shared" si="3"/>
        <v>5253</v>
      </c>
      <c r="X23" s="58"/>
      <c r="Y23" s="58"/>
    </row>
    <row r="24" ht="12.0" customHeight="1">
      <c r="A24" s="53">
        <v>262.0</v>
      </c>
      <c r="B24" s="54">
        <v>40414.0</v>
      </c>
      <c r="C24" s="63" t="s">
        <v>64</v>
      </c>
      <c r="D24" s="57"/>
      <c r="E24" s="57"/>
      <c r="F24" s="64"/>
      <c r="G24" s="57"/>
      <c r="H24" s="57"/>
      <c r="I24" s="65"/>
      <c r="J24" s="57"/>
      <c r="K24" s="46"/>
      <c r="L24" s="57"/>
      <c r="M24" s="57"/>
      <c r="N24" s="53" t="s">
        <v>65</v>
      </c>
      <c r="O24" s="46"/>
      <c r="P24" s="49" t="s">
        <v>56</v>
      </c>
      <c r="Q24" s="50" t="str">
        <f t="shared" si="2"/>
        <v/>
      </c>
      <c r="R24" s="49" t="s">
        <v>53</v>
      </c>
      <c r="S24" s="51"/>
      <c r="T24" s="49" t="s">
        <v>57</v>
      </c>
      <c r="U24" s="51"/>
      <c r="V24" s="51"/>
      <c r="W24" s="52">
        <f t="shared" si="3"/>
        <v>5253</v>
      </c>
      <c r="X24" s="58"/>
      <c r="Y24" s="58"/>
    </row>
    <row r="25">
      <c r="A25" s="42">
        <v>261.0</v>
      </c>
      <c r="B25" s="43">
        <v>40413.0</v>
      </c>
      <c r="C25" s="66" t="s">
        <v>64</v>
      </c>
      <c r="D25" s="47"/>
      <c r="E25" s="47"/>
      <c r="F25" s="67"/>
      <c r="G25" s="47"/>
      <c r="H25" s="47"/>
      <c r="I25" s="68"/>
      <c r="J25" s="47"/>
      <c r="K25" s="48"/>
      <c r="L25" s="47"/>
      <c r="M25" s="47"/>
      <c r="N25" s="42" t="s">
        <v>65</v>
      </c>
      <c r="O25" s="48"/>
      <c r="P25" s="49" t="s">
        <v>56</v>
      </c>
      <c r="Q25" s="50" t="str">
        <f t="shared" si="2"/>
        <v/>
      </c>
      <c r="R25" s="49" t="s">
        <v>53</v>
      </c>
      <c r="S25" s="51"/>
      <c r="T25" s="49" t="s">
        <v>57</v>
      </c>
      <c r="U25" s="12"/>
      <c r="V25" s="12"/>
      <c r="W25" s="52">
        <f t="shared" si="3"/>
        <v>5253</v>
      </c>
    </row>
    <row r="26">
      <c r="A26" s="53">
        <v>260.0</v>
      </c>
      <c r="B26" s="54">
        <v>40412.0</v>
      </c>
      <c r="C26" s="55">
        <v>0.2916666666666667</v>
      </c>
      <c r="D26" s="53">
        <v>43.85268</v>
      </c>
      <c r="E26" s="53">
        <v>-89.13388</v>
      </c>
      <c r="F26" s="55">
        <v>0.5416666666666666</v>
      </c>
      <c r="G26" s="53">
        <v>43.749869</v>
      </c>
      <c r="H26" s="53">
        <v>-89.1395</v>
      </c>
      <c r="I26" s="69">
        <f>F26-C26</f>
        <v>0.25</v>
      </c>
      <c r="J26" s="53">
        <v>16.0</v>
      </c>
      <c r="K26" s="46">
        <f t="shared" ref="K26:K28" si="4">J26/(I26*24)</f>
        <v>2.666666667</v>
      </c>
      <c r="L26" s="53">
        <v>70.0</v>
      </c>
      <c r="M26" s="53" t="s">
        <v>66</v>
      </c>
      <c r="N26" s="53" t="s">
        <v>67</v>
      </c>
      <c r="O26" s="60">
        <v>1.44</v>
      </c>
      <c r="P26" s="49" t="s">
        <v>56</v>
      </c>
      <c r="Q26" s="50">
        <f t="shared" si="2"/>
        <v>1</v>
      </c>
      <c r="R26" s="49" t="s">
        <v>53</v>
      </c>
      <c r="S26" s="51"/>
      <c r="T26" s="49" t="s">
        <v>57</v>
      </c>
      <c r="U26" s="51"/>
      <c r="V26" s="51"/>
      <c r="W26" s="52">
        <f t="shared" si="3"/>
        <v>5253</v>
      </c>
      <c r="X26" s="58"/>
      <c r="Y26" s="58"/>
    </row>
    <row r="27">
      <c r="A27" s="53">
        <v>259.0</v>
      </c>
      <c r="B27" s="54">
        <v>40411.0</v>
      </c>
      <c r="C27" s="55">
        <v>0.28855324074074074</v>
      </c>
      <c r="D27" s="53">
        <v>44.00441</v>
      </c>
      <c r="E27" s="53">
        <v>-88.85605</v>
      </c>
      <c r="F27" s="55">
        <v>0.642337962962963</v>
      </c>
      <c r="G27" s="53">
        <v>43.85268</v>
      </c>
      <c r="H27" s="53">
        <v>-89.13388</v>
      </c>
      <c r="I27" s="56">
        <v>0.35378472222222224</v>
      </c>
      <c r="J27" s="53">
        <v>26.0</v>
      </c>
      <c r="K27" s="46">
        <f t="shared" si="4"/>
        <v>3.062125822</v>
      </c>
      <c r="L27" s="53">
        <v>72.0</v>
      </c>
      <c r="M27" s="53" t="s">
        <v>68</v>
      </c>
      <c r="N27" s="53" t="s">
        <v>69</v>
      </c>
      <c r="O27" s="60" t="s">
        <v>70</v>
      </c>
      <c r="P27" s="49" t="s">
        <v>56</v>
      </c>
      <c r="Q27" s="50">
        <f t="shared" si="2"/>
        <v>1</v>
      </c>
      <c r="R27" s="49" t="s">
        <v>53</v>
      </c>
      <c r="S27" s="51"/>
      <c r="T27" s="49" t="s">
        <v>57</v>
      </c>
      <c r="U27" s="51"/>
      <c r="V27" s="51"/>
      <c r="W27" s="52">
        <f t="shared" si="3"/>
        <v>5237</v>
      </c>
      <c r="X27" s="58"/>
      <c r="Y27" s="58"/>
    </row>
    <row r="28">
      <c r="A28" s="53">
        <v>258.0</v>
      </c>
      <c r="B28" s="54">
        <v>40410.0</v>
      </c>
      <c r="C28" s="55">
        <v>0.3607523148148148</v>
      </c>
      <c r="D28" s="53">
        <v>44.03599</v>
      </c>
      <c r="E28" s="53">
        <v>-88.56598</v>
      </c>
      <c r="F28" s="55">
        <v>0.7553240740740741</v>
      </c>
      <c r="G28" s="53">
        <v>44.00491</v>
      </c>
      <c r="H28" s="53">
        <v>-88.85553</v>
      </c>
      <c r="I28" s="56">
        <v>0.2279050925925926</v>
      </c>
      <c r="J28" s="53">
        <v>19.0</v>
      </c>
      <c r="K28" s="46">
        <f t="shared" si="4"/>
        <v>3.473668173</v>
      </c>
      <c r="L28" s="53">
        <v>74.0</v>
      </c>
      <c r="M28" s="53" t="s">
        <v>71</v>
      </c>
      <c r="N28" s="53" t="s">
        <v>72</v>
      </c>
      <c r="O28" s="60" t="s">
        <v>73</v>
      </c>
      <c r="P28" s="49" t="s">
        <v>56</v>
      </c>
      <c r="Q28" s="50">
        <f t="shared" si="2"/>
        <v>1</v>
      </c>
      <c r="R28" s="49" t="s">
        <v>53</v>
      </c>
      <c r="S28" s="51"/>
      <c r="T28" s="49" t="s">
        <v>57</v>
      </c>
      <c r="U28" s="51"/>
      <c r="V28" s="51"/>
      <c r="W28" s="52">
        <f t="shared" si="3"/>
        <v>5211</v>
      </c>
      <c r="X28" s="58"/>
      <c r="Y28" s="58"/>
    </row>
    <row r="29">
      <c r="A29" s="53">
        <v>257.0</v>
      </c>
      <c r="B29" s="54">
        <v>40409.0</v>
      </c>
      <c r="C29" s="63" t="s">
        <v>64</v>
      </c>
      <c r="D29" s="57"/>
      <c r="E29" s="57"/>
      <c r="F29" s="64"/>
      <c r="G29" s="57"/>
      <c r="H29" s="57"/>
      <c r="I29" s="65"/>
      <c r="J29" s="57"/>
      <c r="K29" s="46"/>
      <c r="L29" s="57"/>
      <c r="M29" s="57"/>
      <c r="N29" s="53" t="s">
        <v>74</v>
      </c>
      <c r="O29" s="46"/>
      <c r="P29" s="49" t="s">
        <v>56</v>
      </c>
      <c r="Q29" s="50" t="str">
        <f t="shared" si="2"/>
        <v/>
      </c>
      <c r="R29" s="49" t="s">
        <v>53</v>
      </c>
      <c r="S29" s="51"/>
      <c r="T29" s="49" t="s">
        <v>57</v>
      </c>
      <c r="U29" s="51"/>
      <c r="V29" s="51"/>
      <c r="W29" s="52">
        <f t="shared" si="3"/>
        <v>5192</v>
      </c>
      <c r="X29" s="58"/>
      <c r="Y29" s="58"/>
    </row>
    <row r="30">
      <c r="A30" s="53">
        <v>256.0</v>
      </c>
      <c r="B30" s="54">
        <v>40408.0</v>
      </c>
      <c r="C30" s="55">
        <v>0.41627314814814814</v>
      </c>
      <c r="D30" s="53">
        <v>44.2037</v>
      </c>
      <c r="E30" s="53">
        <v>-88.42505</v>
      </c>
      <c r="F30" s="55">
        <v>0.658125</v>
      </c>
      <c r="G30" s="53">
        <v>44.03587</v>
      </c>
      <c r="H30" s="53">
        <v>-88.5661</v>
      </c>
      <c r="I30" s="56">
        <v>0.24185185185185185</v>
      </c>
      <c r="J30" s="53">
        <v>18.0</v>
      </c>
      <c r="K30" s="46">
        <f t="shared" ref="K30:K32" si="5">J30/(I30*24)</f>
        <v>3.101071975</v>
      </c>
      <c r="L30" s="53">
        <v>68.0</v>
      </c>
      <c r="M30" s="53" t="s">
        <v>75</v>
      </c>
      <c r="N30" s="53" t="s">
        <v>76</v>
      </c>
      <c r="O30" s="46"/>
      <c r="P30" s="49" t="s">
        <v>56</v>
      </c>
      <c r="Q30" s="50">
        <f t="shared" si="2"/>
        <v>1</v>
      </c>
      <c r="R30" s="49" t="s">
        <v>53</v>
      </c>
      <c r="S30" s="51"/>
      <c r="T30" s="49" t="s">
        <v>57</v>
      </c>
      <c r="U30" s="51"/>
      <c r="V30" s="51"/>
      <c r="W30" s="52">
        <f t="shared" si="3"/>
        <v>5192</v>
      </c>
      <c r="X30" s="58"/>
      <c r="Y30" s="58"/>
    </row>
    <row r="31">
      <c r="A31" s="53">
        <v>255.0</v>
      </c>
      <c r="B31" s="54">
        <v>40407.0</v>
      </c>
      <c r="C31" s="55">
        <v>0.3962731481481481</v>
      </c>
      <c r="D31" s="53">
        <v>44.28829</v>
      </c>
      <c r="E31" s="53">
        <v>-88.24615</v>
      </c>
      <c r="F31" s="55">
        <v>0.7788773148148148</v>
      </c>
      <c r="G31" s="53">
        <v>44.20393</v>
      </c>
      <c r="H31" s="53">
        <v>-88.42551</v>
      </c>
      <c r="I31" s="56">
        <v>0.3826041666666667</v>
      </c>
      <c r="J31" s="53">
        <v>17.0</v>
      </c>
      <c r="K31" s="46">
        <f t="shared" si="5"/>
        <v>1.851347672</v>
      </c>
      <c r="L31" s="53">
        <v>63.0</v>
      </c>
      <c r="M31" s="53" t="s">
        <v>77</v>
      </c>
      <c r="N31" s="53" t="s">
        <v>78</v>
      </c>
      <c r="O31" s="60" t="s">
        <v>79</v>
      </c>
      <c r="P31" s="49" t="s">
        <v>56</v>
      </c>
      <c r="Q31" s="50">
        <f t="shared" si="2"/>
        <v>1</v>
      </c>
      <c r="R31" s="49" t="s">
        <v>53</v>
      </c>
      <c r="S31" s="51"/>
      <c r="T31" s="49" t="s">
        <v>57</v>
      </c>
      <c r="U31" s="51"/>
      <c r="V31" s="51"/>
      <c r="W31" s="52">
        <f t="shared" si="3"/>
        <v>5174</v>
      </c>
      <c r="X31" s="58"/>
      <c r="Y31" s="58"/>
    </row>
    <row r="32">
      <c r="A32" s="53">
        <v>254.0</v>
      </c>
      <c r="B32" s="54">
        <v>40406.0</v>
      </c>
      <c r="C32" s="55">
        <v>0.3827199074074074</v>
      </c>
      <c r="D32" s="53">
        <v>44.49809</v>
      </c>
      <c r="E32" s="53">
        <v>-88.02277</v>
      </c>
      <c r="F32" s="55">
        <v>0.7414236111111111</v>
      </c>
      <c r="G32" s="53">
        <v>44.28836</v>
      </c>
      <c r="H32" s="53">
        <v>-88.24582</v>
      </c>
      <c r="I32" s="56">
        <v>0.3587037037037037</v>
      </c>
      <c r="J32" s="53">
        <v>20.0</v>
      </c>
      <c r="K32" s="46">
        <f t="shared" si="5"/>
        <v>2.323180176</v>
      </c>
      <c r="L32" s="53">
        <v>67.0</v>
      </c>
      <c r="M32" s="53" t="s">
        <v>34</v>
      </c>
      <c r="N32" s="53" t="s">
        <v>80</v>
      </c>
      <c r="O32" s="60" t="s">
        <v>81</v>
      </c>
      <c r="P32" s="49" t="s">
        <v>56</v>
      </c>
      <c r="Q32" s="50">
        <f t="shared" si="2"/>
        <v>1</v>
      </c>
      <c r="R32" s="49" t="s">
        <v>53</v>
      </c>
      <c r="S32" s="51"/>
      <c r="T32" s="49" t="s">
        <v>57</v>
      </c>
      <c r="U32" s="51"/>
      <c r="V32" s="51"/>
      <c r="W32" s="52">
        <f t="shared" si="3"/>
        <v>5157</v>
      </c>
      <c r="X32" s="58"/>
      <c r="Y32" s="58"/>
    </row>
    <row r="33">
      <c r="A33" s="53">
        <v>253.0</v>
      </c>
      <c r="B33" s="54">
        <v>40405.0</v>
      </c>
      <c r="C33" s="63" t="s">
        <v>64</v>
      </c>
      <c r="D33" s="57"/>
      <c r="E33" s="57"/>
      <c r="F33" s="64"/>
      <c r="G33" s="57"/>
      <c r="H33" s="57"/>
      <c r="I33" s="65"/>
      <c r="J33" s="57"/>
      <c r="K33" s="46"/>
      <c r="L33" s="57"/>
      <c r="M33" s="57"/>
      <c r="N33" s="53" t="s">
        <v>82</v>
      </c>
      <c r="O33" s="46"/>
      <c r="P33" s="49" t="s">
        <v>56</v>
      </c>
      <c r="Q33" s="50" t="str">
        <f t="shared" si="2"/>
        <v/>
      </c>
      <c r="R33" s="49" t="s">
        <v>53</v>
      </c>
      <c r="S33" s="51"/>
      <c r="T33" s="49" t="s">
        <v>57</v>
      </c>
      <c r="U33" s="51"/>
      <c r="V33" s="51"/>
      <c r="W33" s="52">
        <f t="shared" si="3"/>
        <v>5137</v>
      </c>
      <c r="X33" s="58"/>
      <c r="Y33" s="58"/>
    </row>
    <row r="34">
      <c r="A34" s="53">
        <v>252.0</v>
      </c>
      <c r="B34" s="54">
        <v>40404.0</v>
      </c>
      <c r="C34" s="63" t="s">
        <v>64</v>
      </c>
      <c r="D34" s="57"/>
      <c r="E34" s="57"/>
      <c r="F34" s="64"/>
      <c r="G34" s="57"/>
      <c r="H34" s="57"/>
      <c r="I34" s="65"/>
      <c r="J34" s="57"/>
      <c r="K34" s="46"/>
      <c r="L34" s="57"/>
      <c r="M34" s="57"/>
      <c r="N34" s="53" t="s">
        <v>82</v>
      </c>
      <c r="O34" s="46"/>
      <c r="P34" s="49" t="s">
        <v>56</v>
      </c>
      <c r="Q34" s="50" t="str">
        <f t="shared" si="2"/>
        <v/>
      </c>
      <c r="R34" s="49" t="s">
        <v>53</v>
      </c>
      <c r="S34" s="51"/>
      <c r="T34" s="49" t="s">
        <v>57</v>
      </c>
      <c r="U34" s="51"/>
      <c r="V34" s="51"/>
      <c r="W34" s="52">
        <f t="shared" si="3"/>
        <v>5137</v>
      </c>
      <c r="X34" s="58"/>
      <c r="Y34" s="58"/>
    </row>
    <row r="35">
      <c r="A35" s="53">
        <v>251.0</v>
      </c>
      <c r="B35" s="54">
        <v>40403.0</v>
      </c>
      <c r="C35" s="63" t="s">
        <v>64</v>
      </c>
      <c r="D35" s="57"/>
      <c r="E35" s="57"/>
      <c r="F35" s="64"/>
      <c r="G35" s="57"/>
      <c r="H35" s="57"/>
      <c r="I35" s="65"/>
      <c r="J35" s="57"/>
      <c r="K35" s="46"/>
      <c r="L35" s="57"/>
      <c r="M35" s="57"/>
      <c r="N35" s="53" t="s">
        <v>82</v>
      </c>
      <c r="O35" s="46"/>
      <c r="P35" s="49" t="s">
        <v>56</v>
      </c>
      <c r="Q35" s="50" t="str">
        <f t="shared" si="2"/>
        <v/>
      </c>
      <c r="R35" s="49" t="s">
        <v>53</v>
      </c>
      <c r="S35" s="51"/>
      <c r="T35" s="49" t="s">
        <v>57</v>
      </c>
      <c r="U35" s="51"/>
      <c r="V35" s="51"/>
      <c r="W35" s="52">
        <f t="shared" si="3"/>
        <v>5137</v>
      </c>
      <c r="X35" s="58"/>
      <c r="Y35" s="58"/>
    </row>
    <row r="36">
      <c r="A36" s="53">
        <v>250.0</v>
      </c>
      <c r="B36" s="54">
        <v>40402.0</v>
      </c>
      <c r="C36" s="63" t="s">
        <v>64</v>
      </c>
      <c r="D36" s="57"/>
      <c r="E36" s="57"/>
      <c r="F36" s="64"/>
      <c r="G36" s="57"/>
      <c r="H36" s="57"/>
      <c r="I36" s="65"/>
      <c r="J36" s="57"/>
      <c r="K36" s="46"/>
      <c r="L36" s="57"/>
      <c r="M36" s="57"/>
      <c r="N36" s="53" t="s">
        <v>82</v>
      </c>
      <c r="O36" s="46"/>
      <c r="P36" s="49" t="s">
        <v>56</v>
      </c>
      <c r="Q36" s="50" t="str">
        <f t="shared" si="2"/>
        <v/>
      </c>
      <c r="R36" s="49" t="s">
        <v>53</v>
      </c>
      <c r="S36" s="51"/>
      <c r="T36" s="49" t="s">
        <v>57</v>
      </c>
      <c r="U36" s="51"/>
      <c r="V36" s="51"/>
      <c r="W36" s="52">
        <f t="shared" si="3"/>
        <v>5137</v>
      </c>
      <c r="X36" s="58"/>
      <c r="Y36" s="58"/>
    </row>
    <row r="37">
      <c r="A37" s="53">
        <v>249.0</v>
      </c>
      <c r="B37" s="54">
        <v>40401.0</v>
      </c>
      <c r="C37" s="63" t="s">
        <v>64</v>
      </c>
      <c r="D37" s="57"/>
      <c r="E37" s="57"/>
      <c r="F37" s="64"/>
      <c r="G37" s="57"/>
      <c r="H37" s="57"/>
      <c r="I37" s="65"/>
      <c r="J37" s="57"/>
      <c r="K37" s="46"/>
      <c r="L37" s="57"/>
      <c r="M37" s="57"/>
      <c r="N37" s="53" t="s">
        <v>82</v>
      </c>
      <c r="O37" s="46"/>
      <c r="P37" s="49" t="s">
        <v>56</v>
      </c>
      <c r="Q37" s="50" t="str">
        <f t="shared" si="2"/>
        <v/>
      </c>
      <c r="R37" s="49" t="s">
        <v>53</v>
      </c>
      <c r="S37" s="51"/>
      <c r="T37" s="49" t="s">
        <v>57</v>
      </c>
      <c r="U37" s="51"/>
      <c r="V37" s="51"/>
      <c r="W37" s="52">
        <f t="shared" si="3"/>
        <v>5137</v>
      </c>
      <c r="X37" s="58"/>
      <c r="Y37" s="58"/>
    </row>
    <row r="38">
      <c r="A38" s="53">
        <v>248.0</v>
      </c>
      <c r="B38" s="54">
        <v>40400.0</v>
      </c>
      <c r="C38" s="55">
        <v>0.23601851851851852</v>
      </c>
      <c r="D38" s="53">
        <v>44.85856</v>
      </c>
      <c r="E38" s="53">
        <v>-87.85416</v>
      </c>
      <c r="F38" s="55">
        <v>0.578761574074074</v>
      </c>
      <c r="G38" s="53">
        <v>44.4981</v>
      </c>
      <c r="H38" s="53">
        <v>-88.02258</v>
      </c>
      <c r="I38" s="56">
        <v>0.3010763888888889</v>
      </c>
      <c r="J38" s="53">
        <v>28.0</v>
      </c>
      <c r="K38" s="46">
        <f t="shared" ref="K38:K42" si="6">J38/(I38*24)</f>
        <v>3.874985584</v>
      </c>
      <c r="L38" s="53">
        <v>78.0</v>
      </c>
      <c r="M38" s="53" t="s">
        <v>83</v>
      </c>
      <c r="N38" s="53" t="s">
        <v>84</v>
      </c>
      <c r="O38" s="46"/>
      <c r="P38" s="49" t="s">
        <v>85</v>
      </c>
      <c r="Q38" s="50">
        <f t="shared" si="2"/>
        <v>1</v>
      </c>
      <c r="R38" s="49" t="s">
        <v>53</v>
      </c>
      <c r="S38" s="49" t="s">
        <v>86</v>
      </c>
      <c r="T38" s="49" t="s">
        <v>87</v>
      </c>
      <c r="U38" s="51"/>
      <c r="V38" s="49" t="s">
        <v>88</v>
      </c>
      <c r="W38" s="52">
        <f t="shared" si="3"/>
        <v>5137</v>
      </c>
      <c r="X38" s="58"/>
      <c r="Y38" s="58"/>
    </row>
    <row r="39">
      <c r="A39" s="53">
        <v>247.0</v>
      </c>
      <c r="B39" s="54">
        <v>40399.0</v>
      </c>
      <c r="C39" s="55">
        <v>0.23049768518518518</v>
      </c>
      <c r="D39" s="53">
        <v>45.06944</v>
      </c>
      <c r="E39" s="53">
        <v>-87.57568</v>
      </c>
      <c r="F39" s="55">
        <v>0.4652662037037037</v>
      </c>
      <c r="G39" s="53">
        <v>44.85855</v>
      </c>
      <c r="H39" s="53">
        <v>-87.85474</v>
      </c>
      <c r="I39" s="56">
        <v>0.23476851851851852</v>
      </c>
      <c r="J39" s="53">
        <v>24.0</v>
      </c>
      <c r="K39" s="46">
        <f t="shared" si="6"/>
        <v>4.259514889</v>
      </c>
      <c r="L39" s="53">
        <v>78.0</v>
      </c>
      <c r="M39" s="53" t="s">
        <v>89</v>
      </c>
      <c r="N39" s="53" t="s">
        <v>90</v>
      </c>
      <c r="O39" s="46"/>
      <c r="P39" s="49" t="s">
        <v>85</v>
      </c>
      <c r="Q39" s="50">
        <f t="shared" si="2"/>
        <v>1</v>
      </c>
      <c r="R39" s="49" t="s">
        <v>53</v>
      </c>
      <c r="S39" s="49" t="s">
        <v>86</v>
      </c>
      <c r="T39" s="49" t="s">
        <v>87</v>
      </c>
      <c r="U39" s="51"/>
      <c r="V39" s="51"/>
      <c r="W39" s="52">
        <f t="shared" si="3"/>
        <v>5109</v>
      </c>
      <c r="X39" s="58"/>
      <c r="Y39" s="58"/>
    </row>
    <row r="40">
      <c r="A40" s="53">
        <v>246.0</v>
      </c>
      <c r="B40" s="54">
        <v>40398.0</v>
      </c>
      <c r="C40" s="55">
        <v>0.2965162037037037</v>
      </c>
      <c r="D40" s="53">
        <v>45.40662</v>
      </c>
      <c r="E40" s="53">
        <v>-87.35391</v>
      </c>
      <c r="F40" s="55">
        <v>0.7702546296296297</v>
      </c>
      <c r="G40" s="53">
        <v>45.07133</v>
      </c>
      <c r="H40" s="53">
        <v>-87.5762</v>
      </c>
      <c r="I40" s="56">
        <v>0.2986111111111111</v>
      </c>
      <c r="J40" s="53">
        <v>29.0</v>
      </c>
      <c r="K40" s="46">
        <f t="shared" si="6"/>
        <v>4.046511628</v>
      </c>
      <c r="L40" s="53">
        <v>72.0</v>
      </c>
      <c r="M40" s="53" t="s">
        <v>91</v>
      </c>
      <c r="N40" s="53" t="s">
        <v>92</v>
      </c>
      <c r="O40" s="46"/>
      <c r="P40" s="49" t="s">
        <v>85</v>
      </c>
      <c r="Q40" s="50">
        <f t="shared" si="2"/>
        <v>1</v>
      </c>
      <c r="R40" s="49" t="s">
        <v>93</v>
      </c>
      <c r="S40" s="49" t="s">
        <v>86</v>
      </c>
      <c r="T40" s="49" t="s">
        <v>94</v>
      </c>
      <c r="U40" s="51"/>
      <c r="V40" s="51"/>
      <c r="W40" s="52">
        <f t="shared" si="3"/>
        <v>5085</v>
      </c>
      <c r="X40" s="58"/>
      <c r="Y40" s="58"/>
    </row>
    <row r="41">
      <c r="A41" s="53">
        <v>245.0</v>
      </c>
      <c r="B41" s="54">
        <v>40397.0</v>
      </c>
      <c r="C41" s="55">
        <v>0.4091666666666667</v>
      </c>
      <c r="D41" s="53">
        <v>45.67551</v>
      </c>
      <c r="E41" s="53">
        <v>-87.13394</v>
      </c>
      <c r="F41" s="55">
        <v>0.6839004629629629</v>
      </c>
      <c r="G41" s="53">
        <v>45.40697</v>
      </c>
      <c r="H41" s="53">
        <v>-87.35434</v>
      </c>
      <c r="I41" s="69">
        <f t="shared" ref="I41:I42" si="7">F41-C41</f>
        <v>0.2747337963</v>
      </c>
      <c r="J41" s="53">
        <v>23.0</v>
      </c>
      <c r="K41" s="46">
        <f t="shared" si="6"/>
        <v>3.488225134</v>
      </c>
      <c r="L41" s="53">
        <v>65.0</v>
      </c>
      <c r="M41" s="53" t="s">
        <v>95</v>
      </c>
      <c r="N41" s="53" t="s">
        <v>96</v>
      </c>
      <c r="O41" s="46"/>
      <c r="P41" s="49" t="s">
        <v>85</v>
      </c>
      <c r="Q41" s="50">
        <f t="shared" si="2"/>
        <v>1</v>
      </c>
      <c r="R41" s="49" t="s">
        <v>93</v>
      </c>
      <c r="S41" s="49" t="s">
        <v>86</v>
      </c>
      <c r="T41" s="49" t="s">
        <v>94</v>
      </c>
      <c r="U41" s="51"/>
      <c r="V41" s="51"/>
      <c r="W41" s="52">
        <f t="shared" si="3"/>
        <v>5056</v>
      </c>
      <c r="X41" s="58"/>
      <c r="Y41" s="58"/>
    </row>
    <row r="42">
      <c r="A42" s="53">
        <v>244.0</v>
      </c>
      <c r="B42" s="54">
        <v>40396.0</v>
      </c>
      <c r="C42" s="55">
        <v>0.3388773148148148</v>
      </c>
      <c r="D42" s="53">
        <v>45.70988</v>
      </c>
      <c r="E42" s="53">
        <v>-86.66748</v>
      </c>
      <c r="F42" s="55">
        <v>0.5760995370370371</v>
      </c>
      <c r="G42" s="53">
        <v>45.67685</v>
      </c>
      <c r="H42" s="53">
        <v>-87.13483</v>
      </c>
      <c r="I42" s="69">
        <f t="shared" si="7"/>
        <v>0.2372222222</v>
      </c>
      <c r="J42" s="53">
        <v>24.0</v>
      </c>
      <c r="K42" s="46">
        <f t="shared" si="6"/>
        <v>4.215456674</v>
      </c>
      <c r="L42" s="53">
        <v>63.0</v>
      </c>
      <c r="M42" s="53" t="s">
        <v>97</v>
      </c>
      <c r="N42" s="53" t="s">
        <v>96</v>
      </c>
      <c r="O42" s="46"/>
      <c r="P42" s="49" t="s">
        <v>85</v>
      </c>
      <c r="Q42" s="50">
        <f t="shared" si="2"/>
        <v>1</v>
      </c>
      <c r="R42" s="49" t="s">
        <v>93</v>
      </c>
      <c r="S42" s="49" t="s">
        <v>86</v>
      </c>
      <c r="T42" s="49" t="s">
        <v>98</v>
      </c>
      <c r="U42" s="51"/>
      <c r="V42" s="51"/>
      <c r="W42" s="52">
        <f t="shared" si="3"/>
        <v>5033</v>
      </c>
      <c r="X42" s="58"/>
      <c r="Y42" s="58"/>
    </row>
    <row r="43">
      <c r="A43" s="53">
        <v>243.0</v>
      </c>
      <c r="B43" s="54">
        <v>40395.0</v>
      </c>
      <c r="C43" s="63" t="s">
        <v>64</v>
      </c>
      <c r="D43" s="57"/>
      <c r="E43" s="57"/>
      <c r="F43" s="64"/>
      <c r="G43" s="57"/>
      <c r="H43" s="57"/>
      <c r="I43" s="65"/>
      <c r="J43" s="57"/>
      <c r="K43" s="46"/>
      <c r="L43" s="57"/>
      <c r="M43" s="57"/>
      <c r="N43" s="53" t="s">
        <v>99</v>
      </c>
      <c r="O43" s="46"/>
      <c r="P43" s="49" t="s">
        <v>85</v>
      </c>
      <c r="Q43" s="50" t="str">
        <f t="shared" si="2"/>
        <v/>
      </c>
      <c r="R43" s="49" t="s">
        <v>93</v>
      </c>
      <c r="S43" s="49" t="s">
        <v>86</v>
      </c>
      <c r="T43" s="49" t="s">
        <v>98</v>
      </c>
      <c r="U43" s="51"/>
      <c r="V43" s="51"/>
      <c r="W43" s="52">
        <f t="shared" si="3"/>
        <v>5009</v>
      </c>
      <c r="X43" s="58"/>
      <c r="Y43" s="58"/>
    </row>
    <row r="44">
      <c r="A44" s="42">
        <v>242.0</v>
      </c>
      <c r="B44" s="43">
        <v>40394.0</v>
      </c>
      <c r="C44" s="44">
        <v>0.311087962962963</v>
      </c>
      <c r="D44" s="42">
        <v>45.95154</v>
      </c>
      <c r="E44" s="42">
        <v>-86.24863</v>
      </c>
      <c r="F44" s="44">
        <v>0.7424305555555556</v>
      </c>
      <c r="G44" s="42">
        <v>45.71008</v>
      </c>
      <c r="H44" s="42">
        <v>-86.66733</v>
      </c>
      <c r="I44" s="45">
        <v>0.4313425925925926</v>
      </c>
      <c r="J44" s="42">
        <v>45.0</v>
      </c>
      <c r="K44" s="48">
        <f t="shared" ref="K44:K49" si="8">J44/(I44*24)</f>
        <v>4.346892777</v>
      </c>
      <c r="L44" s="42">
        <v>74.0</v>
      </c>
      <c r="M44" s="42" t="s">
        <v>100</v>
      </c>
      <c r="N44" s="42" t="s">
        <v>101</v>
      </c>
      <c r="O44" s="48"/>
      <c r="P44" s="49" t="s">
        <v>85</v>
      </c>
      <c r="Q44" s="50">
        <f t="shared" si="2"/>
        <v>1</v>
      </c>
      <c r="R44" s="49" t="s">
        <v>93</v>
      </c>
      <c r="S44" s="49" t="s">
        <v>86</v>
      </c>
      <c r="T44" s="59" t="s">
        <v>98</v>
      </c>
      <c r="U44" s="12"/>
      <c r="V44" s="12"/>
      <c r="W44" s="52">
        <f t="shared" si="3"/>
        <v>5009</v>
      </c>
    </row>
    <row r="45">
      <c r="A45" s="42">
        <v>241.0</v>
      </c>
      <c r="B45" s="43">
        <v>40393.0</v>
      </c>
      <c r="C45" s="44">
        <v>0.24594907407407407</v>
      </c>
      <c r="D45" s="42">
        <v>45.964</v>
      </c>
      <c r="E45" s="42">
        <v>-85.8483</v>
      </c>
      <c r="F45" s="44">
        <v>0.49474537037037036</v>
      </c>
      <c r="G45" s="42">
        <v>45.95153</v>
      </c>
      <c r="H45" s="42">
        <v>-86.24884</v>
      </c>
      <c r="I45" s="45">
        <v>0.2487962962962963</v>
      </c>
      <c r="J45" s="42">
        <v>24.0</v>
      </c>
      <c r="K45" s="48">
        <f t="shared" si="8"/>
        <v>4.019352438</v>
      </c>
      <c r="L45" s="42">
        <v>78.0</v>
      </c>
      <c r="M45" s="42" t="s">
        <v>102</v>
      </c>
      <c r="N45" s="42" t="s">
        <v>103</v>
      </c>
      <c r="O45" s="48"/>
      <c r="P45" s="49" t="s">
        <v>85</v>
      </c>
      <c r="Q45" s="50">
        <f t="shared" si="2"/>
        <v>1</v>
      </c>
      <c r="R45" s="49" t="s">
        <v>93</v>
      </c>
      <c r="S45" s="49" t="s">
        <v>86</v>
      </c>
      <c r="T45" s="59" t="s">
        <v>104</v>
      </c>
      <c r="U45" s="12"/>
      <c r="V45" s="12"/>
      <c r="W45" s="52">
        <f t="shared" si="3"/>
        <v>4964</v>
      </c>
    </row>
    <row r="46">
      <c r="A46" s="42">
        <v>240.0</v>
      </c>
      <c r="B46" s="43">
        <v>40392.0</v>
      </c>
      <c r="C46" s="44">
        <v>0.21922453703703704</v>
      </c>
      <c r="D46" s="42">
        <v>46.08321</v>
      </c>
      <c r="E46" s="42">
        <v>-85.38547</v>
      </c>
      <c r="F46" s="44">
        <v>0.5605439814814814</v>
      </c>
      <c r="G46" s="42">
        <v>45.96614</v>
      </c>
      <c r="H46" s="42">
        <v>-85.84656</v>
      </c>
      <c r="I46" s="45">
        <v>0.34131944444444445</v>
      </c>
      <c r="J46" s="42">
        <v>27.0</v>
      </c>
      <c r="K46" s="48">
        <f t="shared" si="8"/>
        <v>3.296032553</v>
      </c>
      <c r="L46" s="42">
        <v>70.0</v>
      </c>
      <c r="M46" s="42" t="s">
        <v>105</v>
      </c>
      <c r="N46" s="42" t="s">
        <v>106</v>
      </c>
      <c r="O46" s="48"/>
      <c r="P46" s="49" t="s">
        <v>85</v>
      </c>
      <c r="Q46" s="50">
        <f t="shared" si="2"/>
        <v>1</v>
      </c>
      <c r="R46" s="49" t="s">
        <v>93</v>
      </c>
      <c r="S46" s="49" t="s">
        <v>86</v>
      </c>
      <c r="T46" s="59" t="s">
        <v>104</v>
      </c>
      <c r="U46" s="12"/>
      <c r="V46" s="12"/>
      <c r="W46" s="52">
        <f t="shared" si="3"/>
        <v>4940</v>
      </c>
    </row>
    <row r="47">
      <c r="A47" s="42">
        <v>239.0</v>
      </c>
      <c r="B47" s="43">
        <v>40391.0</v>
      </c>
      <c r="C47" s="44">
        <v>0.31074074074074076</v>
      </c>
      <c r="D47" s="42">
        <v>45.85332</v>
      </c>
      <c r="E47" s="42">
        <v>-84.78271</v>
      </c>
      <c r="F47" s="44">
        <v>0.6614236111111111</v>
      </c>
      <c r="G47" s="42">
        <v>46.08424</v>
      </c>
      <c r="H47" s="42">
        <v>-85.38437</v>
      </c>
      <c r="I47" s="45">
        <v>0.3506828703703704</v>
      </c>
      <c r="J47" s="42">
        <v>36.0</v>
      </c>
      <c r="K47" s="48">
        <f t="shared" si="8"/>
        <v>4.27736889</v>
      </c>
      <c r="L47" s="42">
        <v>68.0</v>
      </c>
      <c r="M47" s="42" t="s">
        <v>102</v>
      </c>
      <c r="N47" s="42" t="s">
        <v>107</v>
      </c>
      <c r="O47" s="48"/>
      <c r="P47" s="49" t="s">
        <v>85</v>
      </c>
      <c r="Q47" s="50">
        <f t="shared" si="2"/>
        <v>1</v>
      </c>
      <c r="R47" s="49" t="s">
        <v>93</v>
      </c>
      <c r="S47" s="49" t="s">
        <v>86</v>
      </c>
      <c r="T47" s="59" t="s">
        <v>104</v>
      </c>
      <c r="U47" s="12"/>
      <c r="V47" s="12"/>
      <c r="W47" s="52">
        <f t="shared" si="3"/>
        <v>4913</v>
      </c>
    </row>
    <row r="48">
      <c r="A48" s="53">
        <v>238.0</v>
      </c>
      <c r="B48" s="54">
        <v>40390.0</v>
      </c>
      <c r="C48" s="55">
        <v>0.2536921296296296</v>
      </c>
      <c r="D48" s="53">
        <v>45.78458</v>
      </c>
      <c r="E48" s="53">
        <v>-84.54742</v>
      </c>
      <c r="F48" s="55">
        <v>0.7771990740740741</v>
      </c>
      <c r="G48" s="53">
        <v>45.85318</v>
      </c>
      <c r="H48" s="53">
        <v>-84.78024</v>
      </c>
      <c r="I48" s="56">
        <v>0.20833333333333334</v>
      </c>
      <c r="J48" s="53">
        <v>15.0</v>
      </c>
      <c r="K48" s="46">
        <f t="shared" si="8"/>
        <v>3</v>
      </c>
      <c r="L48" s="53">
        <v>66.0</v>
      </c>
      <c r="M48" s="53" t="s">
        <v>108</v>
      </c>
      <c r="N48" s="53" t="s">
        <v>109</v>
      </c>
      <c r="O48" s="46"/>
      <c r="P48" s="49" t="s">
        <v>85</v>
      </c>
      <c r="Q48" s="50">
        <f t="shared" si="2"/>
        <v>1</v>
      </c>
      <c r="R48" s="49" t="s">
        <v>110</v>
      </c>
      <c r="S48" s="49" t="s">
        <v>111</v>
      </c>
      <c r="T48" s="49" t="s">
        <v>112</v>
      </c>
      <c r="U48" s="51"/>
      <c r="V48" s="49" t="s">
        <v>113</v>
      </c>
      <c r="W48" s="52">
        <f t="shared" si="3"/>
        <v>4877</v>
      </c>
      <c r="X48" s="58"/>
      <c r="Y48" s="58"/>
    </row>
    <row r="49">
      <c r="A49" s="53">
        <v>237.0</v>
      </c>
      <c r="B49" s="54">
        <v>40389.0</v>
      </c>
      <c r="C49" s="55">
        <v>0.24770833333333334</v>
      </c>
      <c r="D49" s="53">
        <v>45.4661</v>
      </c>
      <c r="E49" s="53">
        <v>-83.87834</v>
      </c>
      <c r="F49" s="55">
        <v>0.6306597222222222</v>
      </c>
      <c r="G49" s="53">
        <v>45.78447</v>
      </c>
      <c r="H49" s="53">
        <v>-84.54561</v>
      </c>
      <c r="I49" s="56">
        <v>0.3829513888888889</v>
      </c>
      <c r="J49" s="53">
        <v>43.0</v>
      </c>
      <c r="K49" s="46">
        <f t="shared" si="8"/>
        <v>4.678574667</v>
      </c>
      <c r="L49" s="53">
        <v>65.0</v>
      </c>
      <c r="M49" s="53" t="s">
        <v>114</v>
      </c>
      <c r="N49" s="53" t="s">
        <v>115</v>
      </c>
      <c r="O49" s="46"/>
      <c r="P49" s="49" t="s">
        <v>85</v>
      </c>
      <c r="Q49" s="50">
        <f t="shared" si="2"/>
        <v>1</v>
      </c>
      <c r="R49" s="49" t="s">
        <v>110</v>
      </c>
      <c r="S49" s="49" t="s">
        <v>111</v>
      </c>
      <c r="T49" s="49" t="s">
        <v>112</v>
      </c>
      <c r="U49" s="51"/>
      <c r="V49" s="51"/>
      <c r="W49" s="52">
        <f t="shared" si="3"/>
        <v>4862</v>
      </c>
      <c r="X49" s="58"/>
      <c r="Y49" s="58"/>
    </row>
    <row r="50">
      <c r="A50" s="53">
        <v>236.0</v>
      </c>
      <c r="B50" s="54">
        <v>40388.0</v>
      </c>
      <c r="C50" s="63" t="s">
        <v>64</v>
      </c>
      <c r="D50" s="57"/>
      <c r="E50" s="57"/>
      <c r="F50" s="64"/>
      <c r="G50" s="57"/>
      <c r="H50" s="57"/>
      <c r="I50" s="65"/>
      <c r="J50" s="57"/>
      <c r="K50" s="46"/>
      <c r="L50" s="57"/>
      <c r="M50" s="57"/>
      <c r="N50" s="53" t="s">
        <v>116</v>
      </c>
      <c r="O50" s="46"/>
      <c r="P50" s="49" t="s">
        <v>85</v>
      </c>
      <c r="Q50" s="50" t="str">
        <f t="shared" si="2"/>
        <v/>
      </c>
      <c r="R50" s="49" t="s">
        <v>110</v>
      </c>
      <c r="S50" s="49" t="s">
        <v>111</v>
      </c>
      <c r="T50" s="49" t="s">
        <v>112</v>
      </c>
      <c r="U50" s="51"/>
      <c r="V50" s="51"/>
      <c r="W50" s="52">
        <f t="shared" si="3"/>
        <v>4819</v>
      </c>
      <c r="X50" s="58"/>
      <c r="Y50" s="58"/>
    </row>
    <row r="51">
      <c r="A51" s="53">
        <v>235.0</v>
      </c>
      <c r="B51" s="54">
        <v>40387.0</v>
      </c>
      <c r="C51" s="63" t="s">
        <v>64</v>
      </c>
      <c r="D51" s="57"/>
      <c r="E51" s="57"/>
      <c r="F51" s="64"/>
      <c r="G51" s="57"/>
      <c r="H51" s="57"/>
      <c r="I51" s="65"/>
      <c r="J51" s="57"/>
      <c r="K51" s="46"/>
      <c r="L51" s="57"/>
      <c r="M51" s="57"/>
      <c r="N51" s="53" t="s">
        <v>117</v>
      </c>
      <c r="O51" s="46"/>
      <c r="P51" s="49" t="s">
        <v>85</v>
      </c>
      <c r="Q51" s="50" t="str">
        <f t="shared" si="2"/>
        <v/>
      </c>
      <c r="R51" s="49" t="s">
        <v>110</v>
      </c>
      <c r="S51" s="49" t="s">
        <v>111</v>
      </c>
      <c r="T51" s="49" t="s">
        <v>112</v>
      </c>
      <c r="U51" s="51"/>
      <c r="V51" s="51"/>
      <c r="W51" s="52">
        <f t="shared" si="3"/>
        <v>4819</v>
      </c>
      <c r="X51" s="58"/>
      <c r="Y51" s="58"/>
    </row>
    <row r="52">
      <c r="A52" s="53">
        <v>234.0</v>
      </c>
      <c r="B52" s="54">
        <v>40386.0</v>
      </c>
      <c r="C52" s="55">
        <v>0.24322916666666666</v>
      </c>
      <c r="D52" s="53">
        <v>45.21871</v>
      </c>
      <c r="E52" s="53">
        <v>-83.39586</v>
      </c>
      <c r="F52" s="55">
        <v>0.625</v>
      </c>
      <c r="G52" s="53">
        <v>45.48639</v>
      </c>
      <c r="H52" s="53">
        <v>-83.91265</v>
      </c>
      <c r="I52" s="56">
        <v>0.38177083333333334</v>
      </c>
      <c r="J52" s="53">
        <v>36.0</v>
      </c>
      <c r="K52" s="46">
        <f t="shared" ref="K52:K55" si="9">J52/(I52*24)</f>
        <v>3.929058663</v>
      </c>
      <c r="L52" s="53">
        <v>74.0</v>
      </c>
      <c r="M52" s="53" t="s">
        <v>91</v>
      </c>
      <c r="N52" s="53" t="s">
        <v>101</v>
      </c>
      <c r="O52" s="46"/>
      <c r="P52" s="49" t="s">
        <v>85</v>
      </c>
      <c r="Q52" s="50">
        <f t="shared" si="2"/>
        <v>1</v>
      </c>
      <c r="R52" s="49" t="s">
        <v>110</v>
      </c>
      <c r="S52" s="49" t="s">
        <v>111</v>
      </c>
      <c r="T52" s="49" t="s">
        <v>112</v>
      </c>
      <c r="U52" s="51"/>
      <c r="V52" s="51"/>
      <c r="W52" s="52">
        <f t="shared" si="3"/>
        <v>4819</v>
      </c>
      <c r="X52" s="58"/>
      <c r="Y52" s="58"/>
    </row>
    <row r="53">
      <c r="A53" s="53">
        <v>233.0</v>
      </c>
      <c r="B53" s="54">
        <v>40385.0</v>
      </c>
      <c r="C53" s="55">
        <v>0.2264699074074074</v>
      </c>
      <c r="D53" s="53">
        <v>44.8646</v>
      </c>
      <c r="E53" s="53">
        <v>-83.31594</v>
      </c>
      <c r="F53" s="55">
        <v>0.512962962962963</v>
      </c>
      <c r="G53" s="53">
        <v>45.21907</v>
      </c>
      <c r="H53" s="53">
        <v>-83.39653</v>
      </c>
      <c r="I53" s="56">
        <v>0.28649305555555554</v>
      </c>
      <c r="J53" s="53">
        <v>27.0</v>
      </c>
      <c r="K53" s="46">
        <f t="shared" si="9"/>
        <v>3.926796752</v>
      </c>
      <c r="L53" s="53">
        <v>70.0</v>
      </c>
      <c r="M53" s="53" t="s">
        <v>118</v>
      </c>
      <c r="N53" s="53" t="s">
        <v>119</v>
      </c>
      <c r="O53" s="46"/>
      <c r="P53" s="49" t="s">
        <v>85</v>
      </c>
      <c r="Q53" s="50">
        <f t="shared" si="2"/>
        <v>1</v>
      </c>
      <c r="R53" s="49" t="s">
        <v>110</v>
      </c>
      <c r="S53" s="49" t="s">
        <v>111</v>
      </c>
      <c r="T53" s="49" t="s">
        <v>112</v>
      </c>
      <c r="U53" s="51"/>
      <c r="V53" s="51"/>
      <c r="W53" s="52">
        <f t="shared" si="3"/>
        <v>4783</v>
      </c>
      <c r="X53" s="58"/>
      <c r="Y53" s="58"/>
    </row>
    <row r="54">
      <c r="A54" s="42">
        <v>232.0</v>
      </c>
      <c r="B54" s="43">
        <v>40384.0</v>
      </c>
      <c r="C54" s="44">
        <v>0.22780092592592593</v>
      </c>
      <c r="D54" s="42">
        <v>44.33046</v>
      </c>
      <c r="E54" s="42">
        <v>-83.34746</v>
      </c>
      <c r="F54" s="44">
        <v>0.8268402777777778</v>
      </c>
      <c r="G54" s="42">
        <v>44.8643</v>
      </c>
      <c r="H54" s="42">
        <v>-83.31701</v>
      </c>
      <c r="I54" s="45">
        <v>0.44090277777777775</v>
      </c>
      <c r="J54" s="42">
        <v>40.0</v>
      </c>
      <c r="K54" s="46">
        <f t="shared" si="9"/>
        <v>3.780122854</v>
      </c>
      <c r="L54" s="42">
        <v>70.0</v>
      </c>
      <c r="M54" s="42" t="s">
        <v>120</v>
      </c>
      <c r="N54" s="42" t="s">
        <v>121</v>
      </c>
      <c r="O54" s="48"/>
      <c r="P54" s="49" t="s">
        <v>85</v>
      </c>
      <c r="Q54" s="50">
        <f t="shared" si="2"/>
        <v>1</v>
      </c>
      <c r="R54" s="49" t="s">
        <v>110</v>
      </c>
      <c r="S54" s="49" t="s">
        <v>111</v>
      </c>
      <c r="T54" s="49" t="s">
        <v>122</v>
      </c>
      <c r="U54" s="12"/>
      <c r="V54" s="12"/>
      <c r="W54" s="52">
        <f t="shared" si="3"/>
        <v>4756</v>
      </c>
    </row>
    <row r="55">
      <c r="A55" s="53">
        <v>231.0</v>
      </c>
      <c r="B55" s="54">
        <v>40383.0</v>
      </c>
      <c r="C55" s="55">
        <v>0.23484953703703704</v>
      </c>
      <c r="D55" s="53">
        <v>43.98252</v>
      </c>
      <c r="E55" s="53">
        <v>-83.21032</v>
      </c>
      <c r="F55" s="55">
        <v>0.6386574074074074</v>
      </c>
      <c r="G55" s="53">
        <v>44.33067</v>
      </c>
      <c r="H55" s="53">
        <v>-83.34621</v>
      </c>
      <c r="I55" s="56">
        <v>0.40380787037037036</v>
      </c>
      <c r="J55" s="53">
        <v>38.0</v>
      </c>
      <c r="K55" s="46">
        <f t="shared" si="9"/>
        <v>3.921006621</v>
      </c>
      <c r="L55" s="53">
        <v>72.0</v>
      </c>
      <c r="M55" s="53" t="s">
        <v>123</v>
      </c>
      <c r="N55" s="53" t="s">
        <v>124</v>
      </c>
      <c r="O55" s="46"/>
      <c r="P55" s="49" t="s">
        <v>85</v>
      </c>
      <c r="Q55" s="50">
        <f t="shared" si="2"/>
        <v>1</v>
      </c>
      <c r="R55" s="49" t="s">
        <v>110</v>
      </c>
      <c r="S55" s="49" t="s">
        <v>111</v>
      </c>
      <c r="T55" s="49" t="s">
        <v>122</v>
      </c>
      <c r="U55" s="51"/>
      <c r="V55" s="51"/>
      <c r="W55" s="52">
        <f t="shared" si="3"/>
        <v>4716</v>
      </c>
      <c r="X55" s="58"/>
      <c r="Y55" s="58"/>
    </row>
    <row r="56">
      <c r="A56" s="53">
        <v>230.0</v>
      </c>
      <c r="B56" s="54">
        <v>40382.0</v>
      </c>
      <c r="C56" s="63" t="s">
        <v>64</v>
      </c>
      <c r="D56" s="57"/>
      <c r="E56" s="57"/>
      <c r="F56" s="64"/>
      <c r="G56" s="57"/>
      <c r="H56" s="57"/>
      <c r="I56" s="65"/>
      <c r="J56" s="57"/>
      <c r="K56" s="46"/>
      <c r="L56" s="57"/>
      <c r="M56" s="57"/>
      <c r="N56" s="53" t="s">
        <v>125</v>
      </c>
      <c r="O56" s="46"/>
      <c r="P56" s="49" t="s">
        <v>85</v>
      </c>
      <c r="Q56" s="50" t="str">
        <f t="shared" si="2"/>
        <v/>
      </c>
      <c r="R56" s="49" t="s">
        <v>110</v>
      </c>
      <c r="S56" s="49" t="s">
        <v>111</v>
      </c>
      <c r="T56" s="49" t="s">
        <v>122</v>
      </c>
      <c r="U56" s="51"/>
      <c r="V56" s="51"/>
      <c r="W56" s="52">
        <f t="shared" si="3"/>
        <v>4678</v>
      </c>
      <c r="X56" s="58"/>
      <c r="Y56" s="58"/>
    </row>
    <row r="57">
      <c r="A57" s="53">
        <v>229.0</v>
      </c>
      <c r="B57" s="54">
        <v>40381.0</v>
      </c>
      <c r="C57" s="55">
        <v>0.22961805555555556</v>
      </c>
      <c r="D57" s="53">
        <v>43.94528</v>
      </c>
      <c r="E57" s="53">
        <v>-82.70898</v>
      </c>
      <c r="F57" s="55">
        <v>0.5567129629629629</v>
      </c>
      <c r="G57" s="53">
        <v>43.98206</v>
      </c>
      <c r="H57" s="53">
        <v>-83.20959</v>
      </c>
      <c r="I57" s="56">
        <v>0.32709490740740743</v>
      </c>
      <c r="J57" s="53">
        <v>32.0</v>
      </c>
      <c r="K57" s="46">
        <f t="shared" ref="K57:K68" si="10">J57/(I57*24)</f>
        <v>4.076288879</v>
      </c>
      <c r="L57" s="53">
        <v>68.0</v>
      </c>
      <c r="M57" s="53" t="s">
        <v>123</v>
      </c>
      <c r="N57" s="53" t="s">
        <v>126</v>
      </c>
      <c r="O57" s="46"/>
      <c r="P57" s="49" t="s">
        <v>85</v>
      </c>
      <c r="Q57" s="50">
        <f t="shared" si="2"/>
        <v>1</v>
      </c>
      <c r="R57" s="49" t="s">
        <v>110</v>
      </c>
      <c r="S57" s="49" t="s">
        <v>111</v>
      </c>
      <c r="T57" s="49" t="s">
        <v>122</v>
      </c>
      <c r="U57" s="51"/>
      <c r="V57" s="51"/>
      <c r="W57" s="52">
        <f t="shared" si="3"/>
        <v>4678</v>
      </c>
      <c r="X57" s="58"/>
      <c r="Y57" s="58"/>
    </row>
    <row r="58">
      <c r="A58" s="53">
        <v>228.0</v>
      </c>
      <c r="B58" s="54">
        <v>40380.0</v>
      </c>
      <c r="C58" s="55">
        <v>0.3579861111111111</v>
      </c>
      <c r="D58" s="53">
        <v>43.51076</v>
      </c>
      <c r="E58" s="53">
        <v>-82.57157</v>
      </c>
      <c r="F58" s="55">
        <v>0.8077893518518519</v>
      </c>
      <c r="G58" s="53">
        <v>43.94415</v>
      </c>
      <c r="H58" s="53">
        <v>-82.70534</v>
      </c>
      <c r="I58" s="56">
        <v>0.3550115740740741</v>
      </c>
      <c r="J58" s="53">
        <v>32.0</v>
      </c>
      <c r="K58" s="46">
        <f t="shared" si="10"/>
        <v>3.755746096</v>
      </c>
      <c r="L58" s="53">
        <v>72.0</v>
      </c>
      <c r="M58" s="53" t="s">
        <v>100</v>
      </c>
      <c r="N58" s="53" t="s">
        <v>127</v>
      </c>
      <c r="O58" s="46"/>
      <c r="P58" s="49" t="s">
        <v>85</v>
      </c>
      <c r="Q58" s="50">
        <f t="shared" si="2"/>
        <v>1</v>
      </c>
      <c r="R58" s="49" t="s">
        <v>110</v>
      </c>
      <c r="S58" s="49" t="s">
        <v>111</v>
      </c>
      <c r="T58" s="49" t="s">
        <v>122</v>
      </c>
      <c r="U58" s="51"/>
      <c r="V58" s="51"/>
      <c r="W58" s="52">
        <f t="shared" si="3"/>
        <v>4646</v>
      </c>
      <c r="X58" s="58"/>
      <c r="Y58" s="58"/>
    </row>
    <row r="59">
      <c r="A59" s="53">
        <v>227.0</v>
      </c>
      <c r="B59" s="54">
        <v>40379.0</v>
      </c>
      <c r="C59" s="55">
        <v>0.26306712962962964</v>
      </c>
      <c r="D59" s="53">
        <v>43.12933</v>
      </c>
      <c r="E59" s="53">
        <v>-82.49155</v>
      </c>
      <c r="F59" s="55">
        <v>0.5461689814814815</v>
      </c>
      <c r="G59" s="53">
        <v>43.51101</v>
      </c>
      <c r="H59" s="53">
        <v>-82.57183</v>
      </c>
      <c r="I59" s="56">
        <v>0.2831018518518518</v>
      </c>
      <c r="J59" s="53">
        <v>28.0</v>
      </c>
      <c r="K59" s="46">
        <f t="shared" si="10"/>
        <v>4.1210139</v>
      </c>
      <c r="L59" s="53">
        <v>70.0</v>
      </c>
      <c r="M59" s="53" t="s">
        <v>128</v>
      </c>
      <c r="N59" s="53" t="s">
        <v>129</v>
      </c>
      <c r="O59" s="46"/>
      <c r="P59" s="49" t="s">
        <v>85</v>
      </c>
      <c r="Q59" s="50">
        <f t="shared" si="2"/>
        <v>1</v>
      </c>
      <c r="R59" s="49" t="s">
        <v>110</v>
      </c>
      <c r="S59" s="49" t="s">
        <v>111</v>
      </c>
      <c r="T59" s="49" t="s">
        <v>130</v>
      </c>
      <c r="U59" s="51"/>
      <c r="V59" s="51"/>
      <c r="W59" s="52">
        <f t="shared" si="3"/>
        <v>4614</v>
      </c>
      <c r="X59" s="58"/>
      <c r="Y59" s="58"/>
    </row>
    <row r="60">
      <c r="A60" s="53">
        <v>226.0</v>
      </c>
      <c r="B60" s="54">
        <v>40378.0</v>
      </c>
      <c r="C60" s="55">
        <v>0.31747685185185187</v>
      </c>
      <c r="D60" s="53">
        <v>42.90391</v>
      </c>
      <c r="E60" s="53">
        <v>-82.46864</v>
      </c>
      <c r="F60" s="55">
        <v>0.5665856481481482</v>
      </c>
      <c r="G60" s="53">
        <v>43.12909</v>
      </c>
      <c r="H60" s="53">
        <v>-82.49194</v>
      </c>
      <c r="I60" s="56">
        <v>0.2491087962962963</v>
      </c>
      <c r="J60" s="53">
        <v>18.0</v>
      </c>
      <c r="K60" s="46">
        <f t="shared" si="10"/>
        <v>3.010732705</v>
      </c>
      <c r="L60" s="53">
        <v>70.0</v>
      </c>
      <c r="M60" s="53" t="s">
        <v>131</v>
      </c>
      <c r="N60" s="53" t="s">
        <v>132</v>
      </c>
      <c r="O60" s="46"/>
      <c r="P60" s="49" t="s">
        <v>85</v>
      </c>
      <c r="Q60" s="50">
        <f t="shared" si="2"/>
        <v>1</v>
      </c>
      <c r="R60" s="49" t="s">
        <v>110</v>
      </c>
      <c r="S60" s="49" t="s">
        <v>111</v>
      </c>
      <c r="T60" s="49" t="s">
        <v>130</v>
      </c>
      <c r="U60" s="51"/>
      <c r="V60" s="51"/>
      <c r="W60" s="52">
        <f t="shared" si="3"/>
        <v>4586</v>
      </c>
      <c r="X60" s="58"/>
      <c r="Y60" s="58"/>
    </row>
    <row r="61">
      <c r="A61" s="42">
        <v>225.0</v>
      </c>
      <c r="B61" s="43">
        <v>40377.0</v>
      </c>
      <c r="C61" s="44">
        <v>0.2658564814814815</v>
      </c>
      <c r="D61" s="42">
        <v>42.60411</v>
      </c>
      <c r="E61" s="42">
        <v>-82.53183</v>
      </c>
      <c r="F61" s="44">
        <v>0.59375</v>
      </c>
      <c r="G61" s="42">
        <v>42.90391</v>
      </c>
      <c r="H61" s="42">
        <v>-82.46864</v>
      </c>
      <c r="I61" s="45">
        <v>0.3333333333333333</v>
      </c>
      <c r="J61" s="42">
        <v>22.0</v>
      </c>
      <c r="K61" s="48">
        <f t="shared" si="10"/>
        <v>2.75</v>
      </c>
      <c r="L61" s="42">
        <v>68.0</v>
      </c>
      <c r="M61" s="42" t="s">
        <v>108</v>
      </c>
      <c r="N61" s="42" t="s">
        <v>133</v>
      </c>
      <c r="O61" s="48"/>
      <c r="P61" s="49" t="s">
        <v>85</v>
      </c>
      <c r="Q61" s="50">
        <f t="shared" si="2"/>
        <v>1</v>
      </c>
      <c r="R61" s="49" t="s">
        <v>110</v>
      </c>
      <c r="S61" s="51"/>
      <c r="T61" s="49" t="s">
        <v>130</v>
      </c>
      <c r="U61" s="12"/>
      <c r="V61" s="12"/>
      <c r="W61" s="52">
        <f t="shared" si="3"/>
        <v>4568</v>
      </c>
    </row>
    <row r="62">
      <c r="A62" s="42">
        <v>224.0</v>
      </c>
      <c r="B62" s="43">
        <v>40376.0</v>
      </c>
      <c r="C62" s="44">
        <v>0.3733912037037037</v>
      </c>
      <c r="D62" s="42">
        <v>42.34512</v>
      </c>
      <c r="E62" s="42">
        <v>-82.97976</v>
      </c>
      <c r="F62" s="44">
        <v>0.7497800925925926</v>
      </c>
      <c r="G62" s="42">
        <v>42.60375</v>
      </c>
      <c r="H62" s="42">
        <v>-82.53393</v>
      </c>
      <c r="I62" s="45">
        <v>0.3763888888888889</v>
      </c>
      <c r="J62" s="42">
        <v>37.0</v>
      </c>
      <c r="K62" s="48">
        <f t="shared" si="10"/>
        <v>4.095940959</v>
      </c>
      <c r="L62" s="42">
        <v>81.0</v>
      </c>
      <c r="M62" s="42" t="s">
        <v>34</v>
      </c>
      <c r="N62" s="42" t="s">
        <v>134</v>
      </c>
      <c r="O62" s="48"/>
      <c r="P62" s="49" t="s">
        <v>85</v>
      </c>
      <c r="Q62" s="50">
        <f t="shared" si="2"/>
        <v>1</v>
      </c>
      <c r="R62" s="49" t="s">
        <v>110</v>
      </c>
      <c r="S62" s="51"/>
      <c r="T62" s="49" t="s">
        <v>130</v>
      </c>
      <c r="U62" s="12"/>
      <c r="V62" s="12"/>
      <c r="W62" s="52">
        <f t="shared" si="3"/>
        <v>4546</v>
      </c>
    </row>
    <row r="63">
      <c r="A63" s="42">
        <v>223.0</v>
      </c>
      <c r="B63" s="43">
        <v>40375.0</v>
      </c>
      <c r="C63" s="44">
        <v>0.32547453703703705</v>
      </c>
      <c r="D63" s="42">
        <v>41.94128</v>
      </c>
      <c r="E63" s="42">
        <v>-83.27862</v>
      </c>
      <c r="F63" s="44">
        <v>0.719224537037037</v>
      </c>
      <c r="G63" s="42">
        <v>42.34345</v>
      </c>
      <c r="H63" s="42">
        <v>-82.98006</v>
      </c>
      <c r="I63" s="45">
        <v>0.39375</v>
      </c>
      <c r="J63" s="42">
        <v>37.0</v>
      </c>
      <c r="K63" s="48">
        <f t="shared" si="10"/>
        <v>3.915343915</v>
      </c>
      <c r="L63" s="42">
        <v>79.0</v>
      </c>
      <c r="M63" s="42" t="s">
        <v>135</v>
      </c>
      <c r="N63" s="42" t="s">
        <v>136</v>
      </c>
      <c r="O63" s="48"/>
      <c r="P63" s="49" t="s">
        <v>85</v>
      </c>
      <c r="Q63" s="50">
        <f t="shared" si="2"/>
        <v>1</v>
      </c>
      <c r="R63" s="49" t="s">
        <v>110</v>
      </c>
      <c r="S63" s="51"/>
      <c r="T63" s="49" t="s">
        <v>137</v>
      </c>
      <c r="U63" s="12"/>
      <c r="V63" s="12"/>
      <c r="W63" s="52">
        <f t="shared" si="3"/>
        <v>4509</v>
      </c>
    </row>
    <row r="64">
      <c r="A64" s="42">
        <v>222.0</v>
      </c>
      <c r="B64" s="43">
        <v>40374.0</v>
      </c>
      <c r="C64" s="44">
        <v>0.29518518518518516</v>
      </c>
      <c r="D64" s="42">
        <v>41.74648</v>
      </c>
      <c r="E64" s="42">
        <v>-83.43788</v>
      </c>
      <c r="F64" s="44">
        <v>0.702488425925926</v>
      </c>
      <c r="G64" s="42">
        <v>41.94281</v>
      </c>
      <c r="H64" s="42">
        <v>-83.27956</v>
      </c>
      <c r="I64" s="45">
        <v>0.1744212962962963</v>
      </c>
      <c r="J64" s="42">
        <v>20.0</v>
      </c>
      <c r="K64" s="48">
        <f t="shared" si="10"/>
        <v>4.777704048</v>
      </c>
      <c r="L64" s="42">
        <v>81.0</v>
      </c>
      <c r="M64" s="42" t="s">
        <v>60</v>
      </c>
      <c r="N64" s="42" t="s">
        <v>136</v>
      </c>
      <c r="O64" s="48"/>
      <c r="P64" s="49" t="s">
        <v>85</v>
      </c>
      <c r="Q64" s="50">
        <f t="shared" si="2"/>
        <v>1</v>
      </c>
      <c r="R64" s="49" t="s">
        <v>110</v>
      </c>
      <c r="S64" s="49" t="s">
        <v>138</v>
      </c>
      <c r="T64" s="49" t="s">
        <v>137</v>
      </c>
      <c r="U64" s="12"/>
      <c r="V64" s="12"/>
      <c r="W64" s="52">
        <f t="shared" si="3"/>
        <v>4472</v>
      </c>
    </row>
    <row r="65">
      <c r="A65" s="42">
        <v>221.0</v>
      </c>
      <c r="B65" s="43">
        <v>40373.0</v>
      </c>
      <c r="C65" s="44">
        <v>0.1798611111111111</v>
      </c>
      <c r="D65" s="42">
        <v>41.67234</v>
      </c>
      <c r="E65" s="42">
        <v>-82.81857</v>
      </c>
      <c r="F65" s="44">
        <v>0.7694444444444445</v>
      </c>
      <c r="G65" s="42">
        <v>41.74648</v>
      </c>
      <c r="H65" s="42">
        <v>-83.43773</v>
      </c>
      <c r="I65" s="45">
        <v>0.3229166666666667</v>
      </c>
      <c r="J65" s="42">
        <v>40.0</v>
      </c>
      <c r="K65" s="48">
        <f t="shared" si="10"/>
        <v>5.161290323</v>
      </c>
      <c r="L65" s="42">
        <v>75.0</v>
      </c>
      <c r="M65" s="53" t="s">
        <v>139</v>
      </c>
      <c r="N65" s="42" t="s">
        <v>140</v>
      </c>
      <c r="O65" s="48"/>
      <c r="P65" s="49" t="s">
        <v>85</v>
      </c>
      <c r="Q65" s="50">
        <f t="shared" si="2"/>
        <v>1</v>
      </c>
      <c r="R65" s="49" t="s">
        <v>141</v>
      </c>
      <c r="S65" s="49" t="s">
        <v>138</v>
      </c>
      <c r="T65" s="49" t="s">
        <v>142</v>
      </c>
      <c r="U65" s="12"/>
      <c r="V65" s="12"/>
      <c r="W65" s="52">
        <f t="shared" si="3"/>
        <v>4452</v>
      </c>
    </row>
    <row r="66">
      <c r="A66" s="53">
        <v>220.0</v>
      </c>
      <c r="B66" s="54">
        <v>40372.0</v>
      </c>
      <c r="C66" s="55">
        <v>0.2515277777777778</v>
      </c>
      <c r="D66" s="53">
        <v>41.6127</v>
      </c>
      <c r="E66" s="53">
        <v>-82.70025</v>
      </c>
      <c r="F66" s="55">
        <v>0.34444444444444444</v>
      </c>
      <c r="G66" s="53">
        <v>41.67319</v>
      </c>
      <c r="H66" s="53">
        <v>-82.814</v>
      </c>
      <c r="I66" s="56">
        <v>0.09303240740740741</v>
      </c>
      <c r="J66" s="53">
        <v>8.0</v>
      </c>
      <c r="K66" s="46">
        <f t="shared" si="10"/>
        <v>3.582980841</v>
      </c>
      <c r="L66" s="53">
        <v>76.0</v>
      </c>
      <c r="M66" s="53" t="s">
        <v>139</v>
      </c>
      <c r="N66" s="53" t="s">
        <v>69</v>
      </c>
      <c r="O66" s="46"/>
      <c r="P66" s="49" t="s">
        <v>85</v>
      </c>
      <c r="Q66" s="50">
        <f t="shared" si="2"/>
        <v>1</v>
      </c>
      <c r="R66" s="49" t="s">
        <v>141</v>
      </c>
      <c r="S66" s="49" t="s">
        <v>138</v>
      </c>
      <c r="T66" s="49" t="s">
        <v>142</v>
      </c>
      <c r="U66" s="51"/>
      <c r="V66" s="51"/>
      <c r="W66" s="52">
        <f t="shared" si="3"/>
        <v>4412</v>
      </c>
      <c r="X66" s="58"/>
      <c r="Y66" s="58"/>
    </row>
    <row r="67">
      <c r="A67" s="53">
        <v>219.0</v>
      </c>
      <c r="B67" s="54">
        <v>40371.0</v>
      </c>
      <c r="C67" s="55">
        <v>0.2506481481481482</v>
      </c>
      <c r="D67" s="53">
        <v>41.45941</v>
      </c>
      <c r="E67" s="53">
        <v>-82.2052</v>
      </c>
      <c r="F67" s="55">
        <v>0.6283101851851852</v>
      </c>
      <c r="G67" s="53">
        <v>41.61081</v>
      </c>
      <c r="H67" s="53">
        <v>-82.69643</v>
      </c>
      <c r="I67" s="56">
        <v>0.3394212962962963</v>
      </c>
      <c r="J67" s="53">
        <v>40.0</v>
      </c>
      <c r="K67" s="46">
        <f t="shared" si="10"/>
        <v>4.910318489</v>
      </c>
      <c r="L67" s="53">
        <v>78.0</v>
      </c>
      <c r="M67" s="53" t="s">
        <v>143</v>
      </c>
      <c r="N67" s="53" t="s">
        <v>144</v>
      </c>
      <c r="O67" s="46"/>
      <c r="P67" s="49" t="s">
        <v>85</v>
      </c>
      <c r="Q67" s="50">
        <f t="shared" si="2"/>
        <v>1</v>
      </c>
      <c r="R67" s="49" t="s">
        <v>141</v>
      </c>
      <c r="S67" s="49" t="s">
        <v>138</v>
      </c>
      <c r="T67" s="49" t="s">
        <v>142</v>
      </c>
      <c r="U67" s="51"/>
      <c r="V67" s="51"/>
      <c r="W67" s="52">
        <f t="shared" si="3"/>
        <v>4404</v>
      </c>
      <c r="X67" s="58"/>
      <c r="Y67" s="58"/>
    </row>
    <row r="68">
      <c r="A68" s="53">
        <v>218.0</v>
      </c>
      <c r="B68" s="54">
        <v>40370.0</v>
      </c>
      <c r="C68" s="55">
        <v>0.3424652777777778</v>
      </c>
      <c r="D68" s="53">
        <v>41.49345</v>
      </c>
      <c r="E68" s="53">
        <v>-81.69865</v>
      </c>
      <c r="F68" s="55">
        <v>0.78125</v>
      </c>
      <c r="G68" s="53">
        <v>41.45949</v>
      </c>
      <c r="H68" s="53">
        <v>-82.20389</v>
      </c>
      <c r="I68" s="56">
        <v>0.2916666666666667</v>
      </c>
      <c r="J68" s="53">
        <v>30.0</v>
      </c>
      <c r="K68" s="46">
        <f t="shared" si="10"/>
        <v>4.285714286</v>
      </c>
      <c r="L68" s="53">
        <v>78.0</v>
      </c>
      <c r="M68" s="53" t="s">
        <v>48</v>
      </c>
      <c r="N68" s="53" t="s">
        <v>145</v>
      </c>
      <c r="O68" s="46"/>
      <c r="P68" s="49" t="s">
        <v>85</v>
      </c>
      <c r="Q68" s="50">
        <f t="shared" si="2"/>
        <v>1</v>
      </c>
      <c r="R68" s="49" t="s">
        <v>141</v>
      </c>
      <c r="S68" s="49" t="s">
        <v>138</v>
      </c>
      <c r="T68" s="49" t="s">
        <v>142</v>
      </c>
      <c r="U68" s="51"/>
      <c r="V68" s="51"/>
      <c r="W68" s="52">
        <f t="shared" si="3"/>
        <v>4364</v>
      </c>
      <c r="X68" s="58"/>
      <c r="Y68" s="58"/>
    </row>
    <row r="69">
      <c r="A69" s="53">
        <v>217.0</v>
      </c>
      <c r="B69" s="54">
        <v>40369.0</v>
      </c>
      <c r="C69" s="63" t="s">
        <v>64</v>
      </c>
      <c r="D69" s="57"/>
      <c r="E69" s="57"/>
      <c r="F69" s="64"/>
      <c r="G69" s="57"/>
      <c r="H69" s="57"/>
      <c r="I69" s="65"/>
      <c r="J69" s="57"/>
      <c r="K69" s="46"/>
      <c r="L69" s="57"/>
      <c r="M69" s="57"/>
      <c r="N69" s="53" t="s">
        <v>146</v>
      </c>
      <c r="O69" s="46"/>
      <c r="P69" s="49" t="s">
        <v>85</v>
      </c>
      <c r="Q69" s="50" t="str">
        <f t="shared" si="2"/>
        <v/>
      </c>
      <c r="R69" s="49" t="s">
        <v>141</v>
      </c>
      <c r="S69" s="49" t="s">
        <v>138</v>
      </c>
      <c r="T69" s="49" t="s">
        <v>142</v>
      </c>
      <c r="U69" s="51"/>
      <c r="V69" s="51"/>
      <c r="W69" s="52">
        <f t="shared" si="3"/>
        <v>4334</v>
      </c>
      <c r="X69" s="58"/>
      <c r="Y69" s="58"/>
    </row>
    <row r="70">
      <c r="A70" s="53">
        <v>216.0</v>
      </c>
      <c r="B70" s="54">
        <v>40368.0</v>
      </c>
      <c r="C70" s="55">
        <v>0.2612615740740741</v>
      </c>
      <c r="D70" s="53">
        <v>41.81393</v>
      </c>
      <c r="E70" s="53">
        <v>-81.12075</v>
      </c>
      <c r="F70" s="55">
        <v>0.7611689814814815</v>
      </c>
      <c r="G70" s="53">
        <v>41.49334</v>
      </c>
      <c r="H70" s="53">
        <v>-81.69863</v>
      </c>
      <c r="I70" s="56">
        <v>0.4999074074074074</v>
      </c>
      <c r="J70" s="53">
        <v>42.0</v>
      </c>
      <c r="K70" s="46">
        <f t="shared" ref="K70:K74" si="11">J70/(I70*24)</f>
        <v>3.500648268</v>
      </c>
      <c r="L70" s="53">
        <v>76.0</v>
      </c>
      <c r="M70" s="53" t="s">
        <v>147</v>
      </c>
      <c r="N70" s="53" t="s">
        <v>148</v>
      </c>
      <c r="O70" s="46"/>
      <c r="P70" s="49" t="s">
        <v>85</v>
      </c>
      <c r="Q70" s="50">
        <f t="shared" si="2"/>
        <v>1</v>
      </c>
      <c r="R70" s="49" t="s">
        <v>141</v>
      </c>
      <c r="S70" s="49" t="s">
        <v>138</v>
      </c>
      <c r="T70" s="49" t="s">
        <v>149</v>
      </c>
      <c r="U70" s="51"/>
      <c r="V70" s="49" t="s">
        <v>150</v>
      </c>
      <c r="W70" s="52">
        <f t="shared" si="3"/>
        <v>4334</v>
      </c>
      <c r="X70" s="58"/>
      <c r="Y70" s="58"/>
    </row>
    <row r="71">
      <c r="A71" s="53">
        <v>215.0</v>
      </c>
      <c r="B71" s="54">
        <v>40367.0</v>
      </c>
      <c r="C71" s="55">
        <v>0.19215277777777778</v>
      </c>
      <c r="D71" s="53">
        <v>42.0381</v>
      </c>
      <c r="E71" s="53">
        <v>-80.32634</v>
      </c>
      <c r="F71" s="55">
        <v>0.8251273148148148</v>
      </c>
      <c r="G71" s="53">
        <v>41.81356</v>
      </c>
      <c r="H71" s="53">
        <v>-81.12084</v>
      </c>
      <c r="I71" s="56">
        <v>0.5077777777777778</v>
      </c>
      <c r="J71" s="53">
        <v>46.0</v>
      </c>
      <c r="K71" s="46">
        <f t="shared" si="11"/>
        <v>3.774617068</v>
      </c>
      <c r="L71" s="53">
        <v>84.0</v>
      </c>
      <c r="M71" s="53" t="s">
        <v>151</v>
      </c>
      <c r="N71" s="53" t="s">
        <v>152</v>
      </c>
      <c r="O71" s="46"/>
      <c r="P71" s="49" t="s">
        <v>85</v>
      </c>
      <c r="Q71" s="50">
        <f t="shared" si="2"/>
        <v>1</v>
      </c>
      <c r="R71" s="49" t="s">
        <v>141</v>
      </c>
      <c r="S71" s="49" t="s">
        <v>138</v>
      </c>
      <c r="T71" s="49" t="s">
        <v>149</v>
      </c>
      <c r="U71" s="51"/>
      <c r="V71" s="51"/>
      <c r="W71" s="52">
        <f t="shared" si="3"/>
        <v>4292</v>
      </c>
      <c r="X71" s="58"/>
      <c r="Y71" s="58"/>
    </row>
    <row r="72">
      <c r="A72" s="53">
        <v>214.0</v>
      </c>
      <c r="B72" s="54">
        <v>40366.0</v>
      </c>
      <c r="C72" s="55">
        <v>0.1778935185185185</v>
      </c>
      <c r="D72" s="53">
        <v>42.33773</v>
      </c>
      <c r="E72" s="53">
        <v>-79.60771</v>
      </c>
      <c r="F72" s="55">
        <v>0.8416550925925926</v>
      </c>
      <c r="G72" s="53">
        <v>42.03814</v>
      </c>
      <c r="H72" s="53">
        <v>-80.32454</v>
      </c>
      <c r="I72" s="56">
        <v>0.4930671296296296</v>
      </c>
      <c r="J72" s="53">
        <v>44.0</v>
      </c>
      <c r="K72" s="46">
        <f t="shared" si="11"/>
        <v>3.718222577</v>
      </c>
      <c r="L72" s="53">
        <v>80.0</v>
      </c>
      <c r="M72" s="53" t="s">
        <v>153</v>
      </c>
      <c r="N72" s="53" t="s">
        <v>154</v>
      </c>
      <c r="O72" s="46"/>
      <c r="P72" s="49" t="s">
        <v>85</v>
      </c>
      <c r="Q72" s="50">
        <f t="shared" si="2"/>
        <v>1</v>
      </c>
      <c r="R72" s="49" t="s">
        <v>155</v>
      </c>
      <c r="S72" s="49" t="s">
        <v>138</v>
      </c>
      <c r="T72" s="49" t="s">
        <v>149</v>
      </c>
      <c r="U72" s="51"/>
      <c r="V72" s="51"/>
      <c r="W72" s="52">
        <f t="shared" si="3"/>
        <v>4246</v>
      </c>
      <c r="X72" s="58"/>
      <c r="Y72" s="58"/>
    </row>
    <row r="73">
      <c r="A73" s="53">
        <v>213.0</v>
      </c>
      <c r="B73" s="54">
        <v>40365.0</v>
      </c>
      <c r="C73" s="55">
        <v>0.214375</v>
      </c>
      <c r="D73" s="53">
        <v>42.69269</v>
      </c>
      <c r="E73" s="53">
        <v>-79.04517</v>
      </c>
      <c r="F73" s="55">
        <v>0.8565625</v>
      </c>
      <c r="G73" s="53">
        <v>42.33748</v>
      </c>
      <c r="H73" s="53">
        <v>-79.60721</v>
      </c>
      <c r="I73" s="56">
        <v>0.4580902777777778</v>
      </c>
      <c r="J73" s="53">
        <v>41.0</v>
      </c>
      <c r="K73" s="46">
        <f t="shared" si="11"/>
        <v>3.72925036</v>
      </c>
      <c r="L73" s="53">
        <v>80.0</v>
      </c>
      <c r="M73" s="53" t="s">
        <v>102</v>
      </c>
      <c r="N73" s="53" t="s">
        <v>156</v>
      </c>
      <c r="O73" s="46"/>
      <c r="P73" s="49" t="s">
        <v>85</v>
      </c>
      <c r="Q73" s="50">
        <f t="shared" si="2"/>
        <v>1</v>
      </c>
      <c r="R73" s="49" t="s">
        <v>157</v>
      </c>
      <c r="S73" s="49" t="s">
        <v>138</v>
      </c>
      <c r="T73" s="49" t="s">
        <v>149</v>
      </c>
      <c r="U73" s="51"/>
      <c r="V73" s="51"/>
      <c r="W73" s="52">
        <f t="shared" si="3"/>
        <v>4202</v>
      </c>
      <c r="X73" s="58"/>
      <c r="Y73" s="58"/>
    </row>
    <row r="74">
      <c r="A74" s="42">
        <v>212.0</v>
      </c>
      <c r="B74" s="43">
        <v>40364.0</v>
      </c>
      <c r="C74" s="44">
        <v>0.28875</v>
      </c>
      <c r="D74" s="42">
        <v>43.01858</v>
      </c>
      <c r="E74" s="42">
        <v>-78.89853</v>
      </c>
      <c r="F74" s="44">
        <v>0.6804976851851852</v>
      </c>
      <c r="G74" s="42">
        <v>42.69169</v>
      </c>
      <c r="H74" s="42">
        <v>-79.04547</v>
      </c>
      <c r="I74" s="45">
        <v>0.3917476851851852</v>
      </c>
      <c r="J74" s="42">
        <v>31.0</v>
      </c>
      <c r="K74" s="48">
        <f t="shared" si="11"/>
        <v>3.297190298</v>
      </c>
      <c r="L74" s="42">
        <v>78.0</v>
      </c>
      <c r="M74" s="42" t="s">
        <v>158</v>
      </c>
      <c r="N74" s="42" t="s">
        <v>159</v>
      </c>
      <c r="O74" s="48"/>
      <c r="P74" s="49" t="s">
        <v>85</v>
      </c>
      <c r="Q74" s="50">
        <f t="shared" si="2"/>
        <v>1</v>
      </c>
      <c r="R74" s="49" t="s">
        <v>157</v>
      </c>
      <c r="S74" s="59" t="s">
        <v>138</v>
      </c>
      <c r="T74" s="49" t="s">
        <v>149</v>
      </c>
      <c r="U74" s="12"/>
      <c r="V74" s="12"/>
      <c r="W74" s="52">
        <f t="shared" si="3"/>
        <v>4161</v>
      </c>
    </row>
    <row r="75">
      <c r="A75" s="53">
        <v>211.0</v>
      </c>
      <c r="B75" s="54">
        <v>40363.0</v>
      </c>
      <c r="C75" s="63" t="s">
        <v>64</v>
      </c>
      <c r="D75" s="57"/>
      <c r="E75" s="57"/>
      <c r="F75" s="64"/>
      <c r="G75" s="57"/>
      <c r="H75" s="57"/>
      <c r="I75" s="65"/>
      <c r="J75" s="57"/>
      <c r="K75" s="46"/>
      <c r="L75" s="57"/>
      <c r="M75" s="57"/>
      <c r="N75" s="53" t="s">
        <v>160</v>
      </c>
      <c r="O75" s="46"/>
      <c r="P75" s="49" t="s">
        <v>85</v>
      </c>
      <c r="Q75" s="50" t="str">
        <f t="shared" si="2"/>
        <v/>
      </c>
      <c r="R75" s="49" t="s">
        <v>157</v>
      </c>
      <c r="S75" s="51"/>
      <c r="T75" s="49" t="s">
        <v>149</v>
      </c>
      <c r="U75" s="51"/>
      <c r="V75" s="51"/>
      <c r="W75" s="52">
        <f t="shared" si="3"/>
        <v>4130</v>
      </c>
      <c r="X75" s="58"/>
      <c r="Y75" s="58"/>
    </row>
    <row r="76">
      <c r="A76" s="53">
        <v>210.0</v>
      </c>
      <c r="B76" s="54">
        <v>40362.0</v>
      </c>
      <c r="C76" s="55">
        <v>0.2858101851851852</v>
      </c>
      <c r="D76" s="53">
        <v>43.18417</v>
      </c>
      <c r="E76" s="53">
        <v>-78.67344</v>
      </c>
      <c r="F76" s="55">
        <v>0.5683333333333334</v>
      </c>
      <c r="G76" s="53">
        <v>43.01866</v>
      </c>
      <c r="H76" s="53">
        <v>-78.89862</v>
      </c>
      <c r="I76" s="56">
        <v>0.28252314814814816</v>
      </c>
      <c r="J76" s="53">
        <v>21.0</v>
      </c>
      <c r="K76" s="46">
        <f t="shared" ref="K76:K78" si="12">J76/(I76*24)</f>
        <v>3.097091356</v>
      </c>
      <c r="L76" s="53">
        <v>67.0</v>
      </c>
      <c r="M76" s="53" t="s">
        <v>44</v>
      </c>
      <c r="N76" s="53" t="s">
        <v>161</v>
      </c>
      <c r="O76" s="46"/>
      <c r="P76" s="49" t="s">
        <v>162</v>
      </c>
      <c r="Q76" s="50">
        <f t="shared" si="2"/>
        <v>1</v>
      </c>
      <c r="R76" s="49" t="s">
        <v>157</v>
      </c>
      <c r="S76" s="51"/>
      <c r="T76" s="51"/>
      <c r="U76" s="51"/>
      <c r="V76" s="49" t="s">
        <v>163</v>
      </c>
      <c r="W76" s="52">
        <f t="shared" si="3"/>
        <v>4130</v>
      </c>
      <c r="X76" s="58"/>
      <c r="Y76" s="58"/>
    </row>
    <row r="77">
      <c r="A77" s="53">
        <v>209.0</v>
      </c>
      <c r="B77" s="54">
        <v>40361.0</v>
      </c>
      <c r="C77" s="55">
        <v>0.2707407407407407</v>
      </c>
      <c r="D77" s="53">
        <v>43.22191</v>
      </c>
      <c r="E77" s="53">
        <v>-77.99761</v>
      </c>
      <c r="F77" s="55">
        <v>0.8017708333333333</v>
      </c>
      <c r="G77" s="53">
        <v>43.18473</v>
      </c>
      <c r="H77" s="53">
        <v>-78.67228</v>
      </c>
      <c r="I77" s="56">
        <v>0.4685300925925926</v>
      </c>
      <c r="J77" s="53">
        <v>37.0</v>
      </c>
      <c r="K77" s="46">
        <f t="shared" si="12"/>
        <v>3.290432549</v>
      </c>
      <c r="L77" s="53">
        <v>63.0</v>
      </c>
      <c r="M77" s="53" t="s">
        <v>164</v>
      </c>
      <c r="N77" s="53" t="s">
        <v>63</v>
      </c>
      <c r="O77" s="46"/>
      <c r="P77" s="49" t="s">
        <v>162</v>
      </c>
      <c r="Q77" s="50">
        <f t="shared" si="2"/>
        <v>1</v>
      </c>
      <c r="R77" s="49" t="s">
        <v>157</v>
      </c>
      <c r="S77" s="51"/>
      <c r="T77" s="51"/>
      <c r="U77" s="51"/>
      <c r="V77" s="51"/>
      <c r="W77" s="52">
        <f t="shared" si="3"/>
        <v>4109</v>
      </c>
      <c r="X77" s="58"/>
      <c r="Y77" s="58"/>
    </row>
    <row r="78">
      <c r="A78" s="53">
        <v>208.0</v>
      </c>
      <c r="B78" s="54">
        <v>40360.0</v>
      </c>
      <c r="C78" s="55">
        <v>0.38405092592592593</v>
      </c>
      <c r="D78" s="53">
        <v>43.07417</v>
      </c>
      <c r="E78" s="53">
        <v>-77.4935</v>
      </c>
      <c r="F78" s="55">
        <v>0.744837962962963</v>
      </c>
      <c r="G78" s="53">
        <v>43.22174</v>
      </c>
      <c r="H78" s="53">
        <v>-77.99679</v>
      </c>
      <c r="I78" s="56">
        <v>0.360787037037037</v>
      </c>
      <c r="J78" s="53">
        <v>30.0</v>
      </c>
      <c r="K78" s="46">
        <f t="shared" si="12"/>
        <v>3.464647761</v>
      </c>
      <c r="L78" s="53">
        <v>60.0</v>
      </c>
      <c r="M78" s="53" t="s">
        <v>165</v>
      </c>
      <c r="N78" s="53" t="s">
        <v>166</v>
      </c>
      <c r="O78" s="46"/>
      <c r="P78" s="49" t="s">
        <v>162</v>
      </c>
      <c r="Q78" s="50">
        <f t="shared" si="2"/>
        <v>1</v>
      </c>
      <c r="R78" s="49" t="s">
        <v>157</v>
      </c>
      <c r="S78" s="51"/>
      <c r="T78" s="51"/>
      <c r="U78" s="51"/>
      <c r="V78" s="51"/>
      <c r="W78" s="52">
        <f t="shared" si="3"/>
        <v>4072</v>
      </c>
      <c r="X78" s="58"/>
      <c r="Y78" s="58"/>
    </row>
    <row r="79">
      <c r="A79" s="53">
        <v>207.0</v>
      </c>
      <c r="B79" s="54">
        <v>40359.0</v>
      </c>
      <c r="C79" s="63" t="s">
        <v>64</v>
      </c>
      <c r="D79" s="57"/>
      <c r="E79" s="57"/>
      <c r="F79" s="64"/>
      <c r="G79" s="57"/>
      <c r="H79" s="57"/>
      <c r="I79" s="65"/>
      <c r="J79" s="57"/>
      <c r="K79" s="46"/>
      <c r="L79" s="57"/>
      <c r="M79" s="57"/>
      <c r="N79" s="53" t="s">
        <v>167</v>
      </c>
      <c r="O79" s="46"/>
      <c r="P79" s="49" t="s">
        <v>162</v>
      </c>
      <c r="Q79" s="50" t="str">
        <f t="shared" si="2"/>
        <v/>
      </c>
      <c r="R79" s="49" t="s">
        <v>157</v>
      </c>
      <c r="S79" s="51"/>
      <c r="T79" s="51"/>
      <c r="U79" s="51"/>
      <c r="V79" s="51"/>
      <c r="W79" s="52">
        <f t="shared" si="3"/>
        <v>4042</v>
      </c>
      <c r="X79" s="58"/>
      <c r="Y79" s="58"/>
    </row>
    <row r="80">
      <c r="A80" s="53">
        <v>206.0</v>
      </c>
      <c r="B80" s="54">
        <v>40358.0</v>
      </c>
      <c r="C80" s="63" t="s">
        <v>64</v>
      </c>
      <c r="D80" s="57"/>
      <c r="E80" s="57"/>
      <c r="F80" s="64"/>
      <c r="G80" s="57"/>
      <c r="H80" s="57"/>
      <c r="I80" s="65"/>
      <c r="J80" s="57"/>
      <c r="K80" s="46"/>
      <c r="L80" s="57"/>
      <c r="M80" s="57"/>
      <c r="N80" s="53" t="s">
        <v>167</v>
      </c>
      <c r="O80" s="46"/>
      <c r="P80" s="49" t="s">
        <v>162</v>
      </c>
      <c r="Q80" s="50" t="str">
        <f t="shared" si="2"/>
        <v/>
      </c>
      <c r="R80" s="49" t="s">
        <v>157</v>
      </c>
      <c r="S80" s="51"/>
      <c r="T80" s="51"/>
      <c r="U80" s="51"/>
      <c r="V80" s="51"/>
      <c r="W80" s="52">
        <f t="shared" si="3"/>
        <v>4042</v>
      </c>
      <c r="X80" s="58"/>
      <c r="Y80" s="58"/>
    </row>
    <row r="81">
      <c r="A81" s="53">
        <v>205.0</v>
      </c>
      <c r="B81" s="54">
        <v>40357.0</v>
      </c>
      <c r="C81" s="55">
        <v>0.4565972222222222</v>
      </c>
      <c r="D81" s="53">
        <v>43.06555</v>
      </c>
      <c r="E81" s="53">
        <v>-77.24655</v>
      </c>
      <c r="F81" s="55">
        <v>0.7450810185185185</v>
      </c>
      <c r="G81" s="53">
        <v>43.09228</v>
      </c>
      <c r="H81" s="53">
        <v>-77.51348</v>
      </c>
      <c r="I81" s="56">
        <v>0.2884837962962963</v>
      </c>
      <c r="J81" s="53">
        <v>18.0</v>
      </c>
      <c r="K81" s="46">
        <f t="shared" ref="K81:K95" si="13">J81/(I81*24)</f>
        <v>2.599799398</v>
      </c>
      <c r="L81" s="53">
        <v>76.0</v>
      </c>
      <c r="M81" s="53" t="s">
        <v>168</v>
      </c>
      <c r="N81" s="53" t="s">
        <v>169</v>
      </c>
      <c r="O81" s="46"/>
      <c r="P81" s="49" t="s">
        <v>162</v>
      </c>
      <c r="Q81" s="50">
        <f t="shared" si="2"/>
        <v>1</v>
      </c>
      <c r="R81" s="49" t="s">
        <v>157</v>
      </c>
      <c r="S81" s="51"/>
      <c r="T81" s="51"/>
      <c r="U81" s="51"/>
      <c r="V81" s="51"/>
      <c r="W81" s="52">
        <f t="shared" si="3"/>
        <v>4042</v>
      </c>
      <c r="X81" s="58"/>
      <c r="Y81" s="58"/>
    </row>
    <row r="82">
      <c r="A82" s="53">
        <v>204.0</v>
      </c>
      <c r="B82" s="54">
        <v>40356.0</v>
      </c>
      <c r="C82" s="55">
        <v>0.2442361111111111</v>
      </c>
      <c r="D82" s="53">
        <v>43.06127</v>
      </c>
      <c r="E82" s="53">
        <v>-76.83941</v>
      </c>
      <c r="F82" s="55">
        <v>0.5947800925925926</v>
      </c>
      <c r="G82" s="53">
        <v>43.06589</v>
      </c>
      <c r="H82" s="53">
        <v>-77.24676</v>
      </c>
      <c r="I82" s="56">
        <v>0.35054398148148147</v>
      </c>
      <c r="J82" s="53">
        <v>27.0</v>
      </c>
      <c r="K82" s="46">
        <f t="shared" si="13"/>
        <v>3.209297718</v>
      </c>
      <c r="L82" s="53">
        <v>73.0</v>
      </c>
      <c r="M82" s="53" t="s">
        <v>170</v>
      </c>
      <c r="N82" s="53" t="s">
        <v>171</v>
      </c>
      <c r="O82" s="46"/>
      <c r="P82" s="49" t="s">
        <v>162</v>
      </c>
      <c r="Q82" s="50">
        <f t="shared" si="2"/>
        <v>1</v>
      </c>
      <c r="R82" s="49" t="s">
        <v>157</v>
      </c>
      <c r="S82" s="51"/>
      <c r="T82" s="51"/>
      <c r="U82" s="51"/>
      <c r="V82" s="51"/>
      <c r="W82" s="52">
        <f t="shared" si="3"/>
        <v>4024</v>
      </c>
      <c r="X82" s="58"/>
      <c r="Y82" s="58"/>
    </row>
    <row r="83">
      <c r="A83" s="53">
        <v>203.0</v>
      </c>
      <c r="B83" s="54">
        <v>40355.0</v>
      </c>
      <c r="C83" s="55">
        <v>0.2221875</v>
      </c>
      <c r="D83" s="53">
        <v>43.15608</v>
      </c>
      <c r="E83" s="53">
        <v>-76.33603</v>
      </c>
      <c r="F83" s="55">
        <v>0.651087962962963</v>
      </c>
      <c r="G83" s="53">
        <v>43.06042</v>
      </c>
      <c r="H83" s="53">
        <v>-76.83782</v>
      </c>
      <c r="I83" s="56">
        <v>0.42890046296296297</v>
      </c>
      <c r="J83" s="53">
        <v>37.0</v>
      </c>
      <c r="K83" s="46">
        <f t="shared" si="13"/>
        <v>3.594462585</v>
      </c>
      <c r="L83" s="53">
        <v>67.0</v>
      </c>
      <c r="M83" s="53" t="s">
        <v>172</v>
      </c>
      <c r="N83" s="53" t="s">
        <v>171</v>
      </c>
      <c r="O83" s="46"/>
      <c r="P83" s="49" t="s">
        <v>162</v>
      </c>
      <c r="Q83" s="50">
        <f t="shared" si="2"/>
        <v>1</v>
      </c>
      <c r="R83" s="49" t="s">
        <v>157</v>
      </c>
      <c r="S83" s="51"/>
      <c r="T83" s="51"/>
      <c r="U83" s="51"/>
      <c r="V83" s="51"/>
      <c r="W83" s="52">
        <f t="shared" si="3"/>
        <v>3997</v>
      </c>
      <c r="X83" s="58"/>
      <c r="Y83" s="58"/>
    </row>
    <row r="84">
      <c r="A84" s="53">
        <v>202.0</v>
      </c>
      <c r="B84" s="54">
        <v>40354.0</v>
      </c>
      <c r="C84" s="55">
        <v>0.1989351851851852</v>
      </c>
      <c r="D84" s="53">
        <v>43.20864</v>
      </c>
      <c r="E84" s="53">
        <v>-75.65394</v>
      </c>
      <c r="F84" s="55">
        <v>0.7121990740740741</v>
      </c>
      <c r="G84" s="53">
        <v>43.15588</v>
      </c>
      <c r="H84" s="53">
        <v>-76.3329</v>
      </c>
      <c r="I84" s="56">
        <v>0.5132638888888889</v>
      </c>
      <c r="J84" s="53">
        <v>48.0</v>
      </c>
      <c r="K84" s="46">
        <f t="shared" si="13"/>
        <v>3.896631038</v>
      </c>
      <c r="L84" s="53">
        <v>70.0</v>
      </c>
      <c r="M84" s="53" t="s">
        <v>173</v>
      </c>
      <c r="N84" s="53" t="s">
        <v>174</v>
      </c>
      <c r="O84" s="46"/>
      <c r="P84" s="49" t="s">
        <v>162</v>
      </c>
      <c r="Q84" s="50">
        <f t="shared" si="2"/>
        <v>1</v>
      </c>
      <c r="R84" s="49" t="s">
        <v>157</v>
      </c>
      <c r="S84" s="51"/>
      <c r="T84" s="51"/>
      <c r="U84" s="51"/>
      <c r="V84" s="51"/>
      <c r="W84" s="52">
        <f t="shared" si="3"/>
        <v>3960</v>
      </c>
      <c r="X84" s="58"/>
      <c r="Y84" s="58"/>
    </row>
    <row r="85">
      <c r="A85" s="53">
        <v>201.0</v>
      </c>
      <c r="B85" s="54">
        <v>40353.0</v>
      </c>
      <c r="C85" s="55">
        <v>0.24180555555555555</v>
      </c>
      <c r="D85" s="53">
        <v>43.14404</v>
      </c>
      <c r="E85" s="53">
        <v>-75.29253</v>
      </c>
      <c r="F85" s="55">
        <v>0.48125</v>
      </c>
      <c r="G85" s="53">
        <v>43.20978</v>
      </c>
      <c r="H85" s="53">
        <v>-75.64965</v>
      </c>
      <c r="I85" s="56">
        <v>0.23947916666666666</v>
      </c>
      <c r="J85" s="53">
        <v>20.0</v>
      </c>
      <c r="K85" s="46">
        <f t="shared" si="13"/>
        <v>3.479773815</v>
      </c>
      <c r="L85" s="53">
        <v>74.0</v>
      </c>
      <c r="M85" s="53" t="s">
        <v>175</v>
      </c>
      <c r="N85" s="53" t="s">
        <v>148</v>
      </c>
      <c r="O85" s="46"/>
      <c r="P85" s="49" t="s">
        <v>162</v>
      </c>
      <c r="Q85" s="50">
        <f t="shared" si="2"/>
        <v>1</v>
      </c>
      <c r="R85" s="49" t="s">
        <v>157</v>
      </c>
      <c r="S85" s="51"/>
      <c r="T85" s="51"/>
      <c r="U85" s="51"/>
      <c r="V85" s="51"/>
      <c r="W85" s="52">
        <f t="shared" si="3"/>
        <v>3912</v>
      </c>
      <c r="X85" s="58"/>
      <c r="Y85" s="58"/>
    </row>
    <row r="86">
      <c r="A86" s="53">
        <v>200.0</v>
      </c>
      <c r="B86" s="54">
        <v>40352.0</v>
      </c>
      <c r="C86" s="55">
        <v>0.28890046296296296</v>
      </c>
      <c r="D86" s="53">
        <v>43.02197</v>
      </c>
      <c r="E86" s="53">
        <v>-74.89388</v>
      </c>
      <c r="F86" s="55">
        <v>0.7379629629629629</v>
      </c>
      <c r="G86" s="53">
        <v>43.14368</v>
      </c>
      <c r="H86" s="53">
        <v>-75.29212</v>
      </c>
      <c r="I86" s="56">
        <v>0.3333333333333333</v>
      </c>
      <c r="J86" s="53">
        <v>25.0</v>
      </c>
      <c r="K86" s="46">
        <f t="shared" si="13"/>
        <v>3.125</v>
      </c>
      <c r="L86" s="53">
        <v>73.0</v>
      </c>
      <c r="M86" s="53" t="s">
        <v>147</v>
      </c>
      <c r="N86" s="53" t="s">
        <v>176</v>
      </c>
      <c r="O86" s="46"/>
      <c r="P86" s="49" t="s">
        <v>162</v>
      </c>
      <c r="Q86" s="50">
        <f t="shared" si="2"/>
        <v>1</v>
      </c>
      <c r="R86" s="49" t="s">
        <v>157</v>
      </c>
      <c r="S86" s="51"/>
      <c r="T86" s="51"/>
      <c r="U86" s="51"/>
      <c r="V86" s="51"/>
      <c r="W86" s="52">
        <f t="shared" si="3"/>
        <v>3892</v>
      </c>
      <c r="X86" s="58"/>
      <c r="Y86" s="58"/>
    </row>
    <row r="87">
      <c r="A87" s="53">
        <v>199.0</v>
      </c>
      <c r="B87" s="54">
        <v>40351.0</v>
      </c>
      <c r="C87" s="55">
        <v>0.29931712962962964</v>
      </c>
      <c r="D87" s="53">
        <v>42.90931</v>
      </c>
      <c r="E87" s="53">
        <v>-74.57964</v>
      </c>
      <c r="F87" s="55">
        <v>0.8006944444444445</v>
      </c>
      <c r="G87" s="53">
        <v>43.02593</v>
      </c>
      <c r="H87" s="53">
        <v>-74.88204</v>
      </c>
      <c r="I87" s="56">
        <v>0.3333333333333333</v>
      </c>
      <c r="J87" s="53">
        <v>21.0</v>
      </c>
      <c r="K87" s="46">
        <f t="shared" si="13"/>
        <v>2.625</v>
      </c>
      <c r="L87" s="53">
        <v>65.0</v>
      </c>
      <c r="M87" s="53" t="s">
        <v>170</v>
      </c>
      <c r="N87" s="53" t="s">
        <v>177</v>
      </c>
      <c r="O87" s="46"/>
      <c r="P87" s="49" t="s">
        <v>162</v>
      </c>
      <c r="Q87" s="50">
        <f t="shared" si="2"/>
        <v>1</v>
      </c>
      <c r="R87" s="49" t="s">
        <v>157</v>
      </c>
      <c r="S87" s="51"/>
      <c r="T87" s="51"/>
      <c r="U87" s="51"/>
      <c r="V87" s="51"/>
      <c r="W87" s="52">
        <f t="shared" si="3"/>
        <v>3867</v>
      </c>
      <c r="X87" s="58"/>
      <c r="Y87" s="58"/>
    </row>
    <row r="88">
      <c r="A88" s="53">
        <v>198.0</v>
      </c>
      <c r="B88" s="54">
        <v>40350.0</v>
      </c>
      <c r="C88" s="55">
        <v>0.3125</v>
      </c>
      <c r="D88" s="53">
        <v>42.944757</v>
      </c>
      <c r="E88" s="53">
        <v>-74.292142</v>
      </c>
      <c r="F88" s="55">
        <v>0.65625</v>
      </c>
      <c r="G88" s="53">
        <v>42.90914</v>
      </c>
      <c r="H88" s="53">
        <v>-74.5785</v>
      </c>
      <c r="I88" s="56">
        <v>0.34375</v>
      </c>
      <c r="J88" s="53">
        <v>18.0</v>
      </c>
      <c r="K88" s="46">
        <f t="shared" si="13"/>
        <v>2.181818182</v>
      </c>
      <c r="L88" s="53">
        <v>69.0</v>
      </c>
      <c r="M88" s="53" t="s">
        <v>178</v>
      </c>
      <c r="N88" s="53" t="s">
        <v>179</v>
      </c>
      <c r="O88" s="46"/>
      <c r="P88" s="49" t="s">
        <v>162</v>
      </c>
      <c r="Q88" s="50">
        <f t="shared" si="2"/>
        <v>1</v>
      </c>
      <c r="R88" s="49" t="s">
        <v>157</v>
      </c>
      <c r="S88" s="51"/>
      <c r="T88" s="51"/>
      <c r="U88" s="51"/>
      <c r="V88" s="51"/>
      <c r="W88" s="52">
        <f t="shared" si="3"/>
        <v>3846</v>
      </c>
      <c r="X88" s="58"/>
      <c r="Y88" s="58"/>
    </row>
    <row r="89">
      <c r="A89" s="42">
        <v>197.0</v>
      </c>
      <c r="B89" s="43">
        <v>40349.0</v>
      </c>
      <c r="C89" s="44">
        <v>0.2708333333333333</v>
      </c>
      <c r="D89" s="42">
        <v>42.8471</v>
      </c>
      <c r="E89" s="42">
        <v>-74.0131</v>
      </c>
      <c r="F89" s="44">
        <v>0.4583333333333333</v>
      </c>
      <c r="G89" s="42">
        <v>42.944757</v>
      </c>
      <c r="H89" s="42">
        <v>-74.292142</v>
      </c>
      <c r="I89" s="45">
        <v>0.1875</v>
      </c>
      <c r="J89" s="42">
        <v>18.0</v>
      </c>
      <c r="K89" s="46">
        <f t="shared" si="13"/>
        <v>4</v>
      </c>
      <c r="L89" s="42">
        <v>78.0</v>
      </c>
      <c r="M89" s="42" t="s">
        <v>180</v>
      </c>
      <c r="N89" s="42" t="s">
        <v>181</v>
      </c>
      <c r="O89" s="48"/>
      <c r="P89" s="49" t="s">
        <v>162</v>
      </c>
      <c r="Q89" s="50">
        <f t="shared" si="2"/>
        <v>1</v>
      </c>
      <c r="R89" s="49" t="s">
        <v>157</v>
      </c>
      <c r="S89" s="12"/>
      <c r="T89" s="12"/>
      <c r="U89" s="12"/>
      <c r="V89" s="12"/>
      <c r="W89" s="52">
        <f t="shared" si="3"/>
        <v>3828</v>
      </c>
    </row>
    <row r="90">
      <c r="A90" s="42">
        <v>196.0</v>
      </c>
      <c r="B90" s="43">
        <v>40348.0</v>
      </c>
      <c r="C90" s="44">
        <v>0.375</v>
      </c>
      <c r="D90" s="42">
        <v>42.76468</v>
      </c>
      <c r="E90" s="42">
        <v>-73.68618</v>
      </c>
      <c r="F90" s="44">
        <v>0.9166666666666666</v>
      </c>
      <c r="G90" s="42">
        <v>42.8471</v>
      </c>
      <c r="H90" s="42">
        <v>-74.0131</v>
      </c>
      <c r="I90" s="45">
        <v>0.5416666666666666</v>
      </c>
      <c r="J90" s="42">
        <v>29.0</v>
      </c>
      <c r="K90" s="46">
        <f t="shared" si="13"/>
        <v>2.230769231</v>
      </c>
      <c r="L90" s="42">
        <v>75.0</v>
      </c>
      <c r="M90" s="42" t="s">
        <v>182</v>
      </c>
      <c r="N90" s="42" t="s">
        <v>183</v>
      </c>
      <c r="O90" s="48"/>
      <c r="P90" s="49" t="s">
        <v>162</v>
      </c>
      <c r="Q90" s="50">
        <f t="shared" si="2"/>
        <v>1</v>
      </c>
      <c r="R90" s="49" t="s">
        <v>157</v>
      </c>
      <c r="S90" s="12"/>
      <c r="T90" s="12"/>
      <c r="U90" s="12"/>
      <c r="V90" s="12"/>
      <c r="W90" s="52">
        <f t="shared" si="3"/>
        <v>3810</v>
      </c>
    </row>
    <row r="91">
      <c r="A91" s="53">
        <v>195.0</v>
      </c>
      <c r="B91" s="54">
        <v>40347.0</v>
      </c>
      <c r="C91" s="55">
        <v>0.22916666666666666</v>
      </c>
      <c r="D91" s="53">
        <v>42.33245</v>
      </c>
      <c r="E91" s="53">
        <v>-73.779838</v>
      </c>
      <c r="F91" s="55">
        <v>0.625</v>
      </c>
      <c r="G91" s="53">
        <v>42.76468</v>
      </c>
      <c r="H91" s="53">
        <v>-73.68618</v>
      </c>
      <c r="I91" s="56">
        <v>0.3958333333333333</v>
      </c>
      <c r="J91" s="53">
        <v>32.0</v>
      </c>
      <c r="K91" s="46">
        <f t="shared" si="13"/>
        <v>3.368421053</v>
      </c>
      <c r="L91" s="53">
        <v>68.0</v>
      </c>
      <c r="M91" s="53" t="s">
        <v>108</v>
      </c>
      <c r="N91" s="53" t="s">
        <v>184</v>
      </c>
      <c r="O91" s="46"/>
      <c r="P91" s="49" t="s">
        <v>162</v>
      </c>
      <c r="Q91" s="50">
        <f t="shared" si="2"/>
        <v>1</v>
      </c>
      <c r="R91" s="49" t="s">
        <v>157</v>
      </c>
      <c r="S91" s="51"/>
      <c r="T91" s="51"/>
      <c r="U91" s="51"/>
      <c r="V91" s="51"/>
      <c r="W91" s="52">
        <f t="shared" si="3"/>
        <v>3781</v>
      </c>
      <c r="X91" s="58"/>
      <c r="Y91" s="58"/>
    </row>
    <row r="92">
      <c r="A92" s="53">
        <v>194.0</v>
      </c>
      <c r="B92" s="54">
        <v>40346.0</v>
      </c>
      <c r="C92" s="55">
        <v>0.25</v>
      </c>
      <c r="D92" s="53">
        <v>41.86308</v>
      </c>
      <c r="E92" s="53">
        <v>-73.94767</v>
      </c>
      <c r="F92" s="55">
        <v>0.71875</v>
      </c>
      <c r="G92" s="53">
        <v>42.33245</v>
      </c>
      <c r="H92" s="53">
        <v>-73.779838</v>
      </c>
      <c r="I92" s="56">
        <v>0.46875</v>
      </c>
      <c r="J92" s="53">
        <v>35.0</v>
      </c>
      <c r="K92" s="46">
        <f t="shared" si="13"/>
        <v>3.111111111</v>
      </c>
      <c r="L92" s="53">
        <v>63.0</v>
      </c>
      <c r="M92" s="53" t="s">
        <v>185</v>
      </c>
      <c r="N92" s="53" t="s">
        <v>186</v>
      </c>
      <c r="O92" s="46"/>
      <c r="P92" s="49" t="s">
        <v>162</v>
      </c>
      <c r="Q92" s="50">
        <f t="shared" si="2"/>
        <v>1</v>
      </c>
      <c r="R92" s="49" t="s">
        <v>157</v>
      </c>
      <c r="S92" s="51"/>
      <c r="T92" s="51"/>
      <c r="U92" s="51"/>
      <c r="V92" s="51"/>
      <c r="W92" s="52">
        <f t="shared" si="3"/>
        <v>3749</v>
      </c>
      <c r="X92" s="58"/>
      <c r="Y92" s="58"/>
    </row>
    <row r="93">
      <c r="A93" s="53">
        <v>193.0</v>
      </c>
      <c r="B93" s="54">
        <v>40345.0</v>
      </c>
      <c r="C93" s="55">
        <v>0.3020833333333333</v>
      </c>
      <c r="D93" s="53">
        <v>41.484384</v>
      </c>
      <c r="E93" s="53">
        <v>-73.989181</v>
      </c>
      <c r="F93" s="55">
        <v>0.65625</v>
      </c>
      <c r="G93" s="53">
        <v>41.86308</v>
      </c>
      <c r="H93" s="53">
        <v>-73.94767</v>
      </c>
      <c r="I93" s="56">
        <v>0.3541666666666667</v>
      </c>
      <c r="J93" s="53">
        <v>27.0</v>
      </c>
      <c r="K93" s="46">
        <f t="shared" si="13"/>
        <v>3.176470588</v>
      </c>
      <c r="L93" s="53">
        <v>62.0</v>
      </c>
      <c r="M93" s="53" t="s">
        <v>187</v>
      </c>
      <c r="N93" s="53" t="s">
        <v>188</v>
      </c>
      <c r="O93" s="46"/>
      <c r="P93" s="49" t="s">
        <v>162</v>
      </c>
      <c r="Q93" s="50">
        <f t="shared" si="2"/>
        <v>1</v>
      </c>
      <c r="R93" s="49" t="s">
        <v>157</v>
      </c>
      <c r="S93" s="51"/>
      <c r="T93" s="51"/>
      <c r="U93" s="51"/>
      <c r="V93" s="51"/>
      <c r="W93" s="52">
        <f t="shared" si="3"/>
        <v>3714</v>
      </c>
      <c r="X93" s="58"/>
      <c r="Y93" s="58"/>
    </row>
    <row r="94">
      <c r="A94" s="53">
        <v>192.0</v>
      </c>
      <c r="B94" s="54">
        <v>40344.0</v>
      </c>
      <c r="C94" s="55">
        <v>0.4583333333333333</v>
      </c>
      <c r="D94" s="53">
        <v>41.170247</v>
      </c>
      <c r="E94" s="53">
        <v>-73.899386</v>
      </c>
      <c r="F94" s="55">
        <v>0.6875</v>
      </c>
      <c r="G94" s="53">
        <v>41.484384</v>
      </c>
      <c r="H94" s="53">
        <v>-73.989181</v>
      </c>
      <c r="I94" s="56">
        <v>0.22916666666666666</v>
      </c>
      <c r="J94" s="53">
        <v>25.0</v>
      </c>
      <c r="K94" s="46">
        <f t="shared" si="13"/>
        <v>4.545454545</v>
      </c>
      <c r="L94" s="53">
        <v>68.0</v>
      </c>
      <c r="M94" s="53" t="s">
        <v>97</v>
      </c>
      <c r="N94" s="53" t="s">
        <v>189</v>
      </c>
      <c r="O94" s="46"/>
      <c r="P94" s="49" t="s">
        <v>162</v>
      </c>
      <c r="Q94" s="50">
        <f t="shared" si="2"/>
        <v>1</v>
      </c>
      <c r="R94" s="49" t="s">
        <v>157</v>
      </c>
      <c r="S94" s="51"/>
      <c r="T94" s="51"/>
      <c r="U94" s="51"/>
      <c r="V94" s="51"/>
      <c r="W94" s="52">
        <f t="shared" si="3"/>
        <v>3687</v>
      </c>
      <c r="X94" s="58"/>
      <c r="Y94" s="58"/>
    </row>
    <row r="95">
      <c r="A95" s="53">
        <v>191.0</v>
      </c>
      <c r="B95" s="54">
        <v>40343.0</v>
      </c>
      <c r="C95" s="55">
        <v>0.5</v>
      </c>
      <c r="D95" s="53">
        <v>40.72839</v>
      </c>
      <c r="E95" s="53">
        <v>-74.01345</v>
      </c>
      <c r="F95" s="55">
        <v>0.84375</v>
      </c>
      <c r="G95" s="53">
        <v>41.170247</v>
      </c>
      <c r="H95" s="53">
        <v>-73.899386</v>
      </c>
      <c r="I95" s="56">
        <v>0.34375</v>
      </c>
      <c r="J95" s="53">
        <v>32.0</v>
      </c>
      <c r="K95" s="46">
        <f t="shared" si="13"/>
        <v>3.878787879</v>
      </c>
      <c r="L95" s="53">
        <v>72.0</v>
      </c>
      <c r="M95" s="53" t="s">
        <v>118</v>
      </c>
      <c r="N95" s="53" t="s">
        <v>190</v>
      </c>
      <c r="O95" s="46"/>
      <c r="P95" s="49" t="s">
        <v>162</v>
      </c>
      <c r="Q95" s="50">
        <f t="shared" si="2"/>
        <v>1</v>
      </c>
      <c r="R95" s="49" t="s">
        <v>157</v>
      </c>
      <c r="S95" s="51"/>
      <c r="T95" s="51"/>
      <c r="U95" s="51"/>
      <c r="V95" s="51"/>
      <c r="W95" s="52">
        <f t="shared" si="3"/>
        <v>3662</v>
      </c>
      <c r="X95" s="58"/>
      <c r="Y95" s="58"/>
    </row>
    <row r="96">
      <c r="A96" s="70">
        <v>187.0</v>
      </c>
      <c r="B96" s="71">
        <v>40339.0</v>
      </c>
      <c r="C96" s="72" t="s">
        <v>64</v>
      </c>
      <c r="D96" s="73" t="s">
        <v>191</v>
      </c>
      <c r="J96" s="74"/>
      <c r="K96" s="75"/>
      <c r="L96" s="74"/>
      <c r="M96" s="74"/>
      <c r="N96" s="73" t="s">
        <v>192</v>
      </c>
      <c r="O96" s="75"/>
      <c r="P96" s="76"/>
      <c r="Q96" s="76"/>
      <c r="R96" s="76"/>
      <c r="S96" s="76"/>
      <c r="T96" s="76"/>
      <c r="U96" s="76"/>
      <c r="V96" s="76"/>
      <c r="W96" s="52">
        <f t="shared" si="3"/>
        <v>3630</v>
      </c>
      <c r="X96" s="77"/>
      <c r="Y96" s="77"/>
    </row>
    <row r="97">
      <c r="A97" s="53">
        <v>186.0</v>
      </c>
      <c r="B97" s="54">
        <v>40338.0</v>
      </c>
      <c r="C97" s="63" t="s">
        <v>64</v>
      </c>
      <c r="D97" s="57"/>
      <c r="E97" s="57"/>
      <c r="F97" s="64"/>
      <c r="G97" s="57"/>
      <c r="H97" s="57"/>
      <c r="I97" s="65"/>
      <c r="J97" s="57"/>
      <c r="K97" s="46"/>
      <c r="L97" s="57"/>
      <c r="M97" s="57"/>
      <c r="N97" s="53" t="s">
        <v>193</v>
      </c>
      <c r="O97" s="46"/>
      <c r="P97" s="49" t="s">
        <v>162</v>
      </c>
      <c r="Q97" s="50" t="str">
        <f t="shared" ref="Q97:Q148" si="14">if($J97="", "", 1)</f>
        <v/>
      </c>
      <c r="R97" s="49" t="s">
        <v>157</v>
      </c>
      <c r="S97" s="51"/>
      <c r="T97" s="51"/>
      <c r="U97" s="51"/>
      <c r="V97" s="51"/>
      <c r="W97" s="52">
        <f t="shared" si="3"/>
        <v>3630</v>
      </c>
      <c r="X97" s="58"/>
      <c r="Y97" s="58"/>
    </row>
    <row r="98">
      <c r="A98" s="53">
        <v>185.0</v>
      </c>
      <c r="B98" s="54">
        <v>40337.0</v>
      </c>
      <c r="C98" s="63" t="s">
        <v>64</v>
      </c>
      <c r="D98" s="57"/>
      <c r="E98" s="57"/>
      <c r="F98" s="64"/>
      <c r="G98" s="57"/>
      <c r="H98" s="57"/>
      <c r="I98" s="65"/>
      <c r="J98" s="57"/>
      <c r="K98" s="46"/>
      <c r="L98" s="57"/>
      <c r="M98" s="57"/>
      <c r="N98" s="53" t="s">
        <v>194</v>
      </c>
      <c r="O98" s="46"/>
      <c r="P98" s="49" t="s">
        <v>162</v>
      </c>
      <c r="Q98" s="50" t="str">
        <f t="shared" si="14"/>
        <v/>
      </c>
      <c r="R98" s="49" t="s">
        <v>157</v>
      </c>
      <c r="S98" s="51"/>
      <c r="T98" s="51"/>
      <c r="U98" s="51"/>
      <c r="V98" s="51"/>
      <c r="W98" s="52">
        <f t="shared" si="3"/>
        <v>3630</v>
      </c>
      <c r="X98" s="58"/>
      <c r="Y98" s="58"/>
    </row>
    <row r="99">
      <c r="A99" s="53">
        <v>184.0</v>
      </c>
      <c r="B99" s="54">
        <v>40336.0</v>
      </c>
      <c r="C99" s="63" t="s">
        <v>64</v>
      </c>
      <c r="D99" s="57"/>
      <c r="E99" s="57"/>
      <c r="F99" s="64"/>
      <c r="G99" s="57"/>
      <c r="H99" s="57"/>
      <c r="I99" s="65"/>
      <c r="J99" s="57"/>
      <c r="K99" s="46"/>
      <c r="L99" s="57"/>
      <c r="M99" s="57"/>
      <c r="N99" s="53" t="s">
        <v>194</v>
      </c>
      <c r="O99" s="46"/>
      <c r="P99" s="49" t="s">
        <v>162</v>
      </c>
      <c r="Q99" s="50" t="str">
        <f t="shared" si="14"/>
        <v/>
      </c>
      <c r="R99" s="49" t="s">
        <v>157</v>
      </c>
      <c r="S99" s="51"/>
      <c r="T99" s="51"/>
      <c r="U99" s="51"/>
      <c r="V99" s="51"/>
      <c r="W99" s="52">
        <f t="shared" si="3"/>
        <v>3630</v>
      </c>
      <c r="X99" s="58"/>
      <c r="Y99" s="58"/>
    </row>
    <row r="100">
      <c r="A100" s="53">
        <v>183.0</v>
      </c>
      <c r="B100" s="54">
        <v>40335.0</v>
      </c>
      <c r="C100" s="63" t="s">
        <v>64</v>
      </c>
      <c r="D100" s="57"/>
      <c r="E100" s="57"/>
      <c r="F100" s="64"/>
      <c r="G100" s="57"/>
      <c r="H100" s="57"/>
      <c r="I100" s="65"/>
      <c r="J100" s="57"/>
      <c r="K100" s="46"/>
      <c r="L100" s="57"/>
      <c r="M100" s="57"/>
      <c r="N100" s="53" t="s">
        <v>194</v>
      </c>
      <c r="O100" s="46"/>
      <c r="P100" s="49" t="s">
        <v>162</v>
      </c>
      <c r="Q100" s="50" t="str">
        <f t="shared" si="14"/>
        <v/>
      </c>
      <c r="R100" s="49" t="s">
        <v>157</v>
      </c>
      <c r="S100" s="51"/>
      <c r="T100" s="51"/>
      <c r="U100" s="51"/>
      <c r="V100" s="51"/>
      <c r="W100" s="52">
        <f t="shared" si="3"/>
        <v>3630</v>
      </c>
      <c r="X100" s="58"/>
      <c r="Y100" s="58"/>
    </row>
    <row r="101">
      <c r="A101" s="53">
        <v>182.0</v>
      </c>
      <c r="B101" s="54">
        <v>40334.0</v>
      </c>
      <c r="C101" s="63" t="s">
        <v>64</v>
      </c>
      <c r="D101" s="57"/>
      <c r="E101" s="57"/>
      <c r="F101" s="64"/>
      <c r="G101" s="57"/>
      <c r="H101" s="57"/>
      <c r="I101" s="65"/>
      <c r="J101" s="57"/>
      <c r="K101" s="46"/>
      <c r="L101" s="57"/>
      <c r="M101" s="57"/>
      <c r="N101" s="53" t="s">
        <v>194</v>
      </c>
      <c r="O101" s="46"/>
      <c r="P101" s="49" t="s">
        <v>162</v>
      </c>
      <c r="Q101" s="50" t="str">
        <f t="shared" si="14"/>
        <v/>
      </c>
      <c r="R101" s="49" t="s">
        <v>157</v>
      </c>
      <c r="S101" s="51"/>
      <c r="T101" s="51"/>
      <c r="U101" s="51"/>
      <c r="V101" s="51"/>
      <c r="W101" s="52">
        <f t="shared" si="3"/>
        <v>3630</v>
      </c>
      <c r="X101" s="58"/>
      <c r="Y101" s="58"/>
    </row>
    <row r="102">
      <c r="A102" s="53">
        <v>181.0</v>
      </c>
      <c r="B102" s="54">
        <v>40333.0</v>
      </c>
      <c r="C102" s="63" t="s">
        <v>64</v>
      </c>
      <c r="D102" s="57"/>
      <c r="E102" s="57"/>
      <c r="F102" s="64"/>
      <c r="G102" s="57"/>
      <c r="H102" s="57"/>
      <c r="I102" s="65"/>
      <c r="J102" s="57"/>
      <c r="K102" s="46"/>
      <c r="L102" s="57"/>
      <c r="M102" s="57"/>
      <c r="N102" s="53" t="s">
        <v>194</v>
      </c>
      <c r="O102" s="46"/>
      <c r="P102" s="49" t="s">
        <v>162</v>
      </c>
      <c r="Q102" s="50" t="str">
        <f t="shared" si="14"/>
        <v/>
      </c>
      <c r="R102" s="49" t="s">
        <v>157</v>
      </c>
      <c r="S102" s="51"/>
      <c r="T102" s="51"/>
      <c r="U102" s="51"/>
      <c r="V102" s="51"/>
      <c r="W102" s="52">
        <f t="shared" si="3"/>
        <v>3630</v>
      </c>
      <c r="X102" s="58"/>
      <c r="Y102" s="58"/>
    </row>
    <row r="103">
      <c r="A103" s="53">
        <v>180.0</v>
      </c>
      <c r="B103" s="54">
        <v>40332.0</v>
      </c>
      <c r="C103" s="63" t="s">
        <v>64</v>
      </c>
      <c r="D103" s="57"/>
      <c r="E103" s="57"/>
      <c r="F103" s="64"/>
      <c r="G103" s="57"/>
      <c r="H103" s="57"/>
      <c r="I103" s="65"/>
      <c r="J103" s="57"/>
      <c r="K103" s="46"/>
      <c r="L103" s="57"/>
      <c r="M103" s="57"/>
      <c r="N103" s="53" t="s">
        <v>194</v>
      </c>
      <c r="O103" s="46"/>
      <c r="P103" s="49" t="s">
        <v>162</v>
      </c>
      <c r="Q103" s="50" t="str">
        <f t="shared" si="14"/>
        <v/>
      </c>
      <c r="R103" s="49" t="s">
        <v>157</v>
      </c>
      <c r="S103" s="51"/>
      <c r="T103" s="51"/>
      <c r="U103" s="51"/>
      <c r="V103" s="51"/>
      <c r="W103" s="52">
        <f t="shared" si="3"/>
        <v>3630</v>
      </c>
      <c r="X103" s="58"/>
      <c r="Y103" s="58"/>
    </row>
    <row r="104">
      <c r="A104" s="53">
        <v>179.0</v>
      </c>
      <c r="B104" s="54">
        <v>40331.0</v>
      </c>
      <c r="C104" s="63" t="s">
        <v>64</v>
      </c>
      <c r="D104" s="57"/>
      <c r="E104" s="57"/>
      <c r="F104" s="64"/>
      <c r="G104" s="57"/>
      <c r="H104" s="57"/>
      <c r="I104" s="65"/>
      <c r="J104" s="57"/>
      <c r="K104" s="46"/>
      <c r="L104" s="57"/>
      <c r="M104" s="57"/>
      <c r="N104" s="53" t="s">
        <v>194</v>
      </c>
      <c r="O104" s="46"/>
      <c r="P104" s="49" t="s">
        <v>162</v>
      </c>
      <c r="Q104" s="50" t="str">
        <f t="shared" si="14"/>
        <v/>
      </c>
      <c r="R104" s="49" t="s">
        <v>157</v>
      </c>
      <c r="S104" s="51"/>
      <c r="T104" s="51"/>
      <c r="U104" s="51"/>
      <c r="V104" s="51"/>
      <c r="W104" s="52">
        <f t="shared" si="3"/>
        <v>3630</v>
      </c>
      <c r="X104" s="58"/>
      <c r="Y104" s="58"/>
    </row>
    <row r="105">
      <c r="A105" s="53">
        <v>178.0</v>
      </c>
      <c r="B105" s="54">
        <v>40330.0</v>
      </c>
      <c r="C105" s="55">
        <v>0.24622685185185186</v>
      </c>
      <c r="D105" s="53">
        <v>40.47686</v>
      </c>
      <c r="E105" s="53">
        <v>-74.01953</v>
      </c>
      <c r="F105" s="55">
        <v>0.4598263888888889</v>
      </c>
      <c r="G105" s="53">
        <v>40.72839</v>
      </c>
      <c r="H105" s="53">
        <v>-74.01345</v>
      </c>
      <c r="I105" s="56">
        <v>0.21359953703703705</v>
      </c>
      <c r="J105" s="53">
        <v>19.0</v>
      </c>
      <c r="K105" s="46">
        <f t="shared" ref="K105:K116" si="15">J105/(I105*24)</f>
        <v>3.706312652</v>
      </c>
      <c r="L105" s="53">
        <v>76.0</v>
      </c>
      <c r="M105" s="53" t="s">
        <v>195</v>
      </c>
      <c r="N105" s="53" t="s">
        <v>196</v>
      </c>
      <c r="O105" s="46"/>
      <c r="P105" s="49" t="s">
        <v>197</v>
      </c>
      <c r="Q105" s="50">
        <f t="shared" si="14"/>
        <v>1</v>
      </c>
      <c r="R105" s="49" t="s">
        <v>157</v>
      </c>
      <c r="S105" s="51"/>
      <c r="T105" s="51"/>
      <c r="U105" s="51"/>
      <c r="V105" s="49" t="s">
        <v>198</v>
      </c>
      <c r="W105" s="52">
        <f t="shared" si="3"/>
        <v>3630</v>
      </c>
      <c r="X105" s="58"/>
      <c r="Y105" s="58"/>
    </row>
    <row r="106">
      <c r="A106" s="53">
        <v>177.0</v>
      </c>
      <c r="B106" s="54">
        <v>40329.0</v>
      </c>
      <c r="C106" s="55">
        <v>0.1875</v>
      </c>
      <c r="D106" s="53">
        <v>40.09135</v>
      </c>
      <c r="E106" s="53">
        <v>-74.0712</v>
      </c>
      <c r="F106" s="55">
        <v>0.50625</v>
      </c>
      <c r="G106" s="53">
        <v>40.47472</v>
      </c>
      <c r="H106" s="53">
        <v>-74.01976</v>
      </c>
      <c r="I106" s="56">
        <v>0.3188773148148148</v>
      </c>
      <c r="J106" s="53">
        <v>33.0</v>
      </c>
      <c r="K106" s="46">
        <f t="shared" si="15"/>
        <v>4.312003194</v>
      </c>
      <c r="L106" s="53">
        <v>75.0</v>
      </c>
      <c r="M106" s="53" t="s">
        <v>100</v>
      </c>
      <c r="N106" s="53" t="s">
        <v>63</v>
      </c>
      <c r="O106" s="46"/>
      <c r="P106" s="49" t="s">
        <v>197</v>
      </c>
      <c r="Q106" s="50">
        <f t="shared" si="14"/>
        <v>1</v>
      </c>
      <c r="R106" s="49" t="s">
        <v>199</v>
      </c>
      <c r="S106" s="51"/>
      <c r="T106" s="51"/>
      <c r="U106" s="51"/>
      <c r="V106" s="51"/>
      <c r="W106" s="52">
        <f t="shared" si="3"/>
        <v>3611</v>
      </c>
      <c r="X106" s="58"/>
      <c r="Y106" s="58"/>
    </row>
    <row r="107">
      <c r="A107" s="53">
        <v>176.0</v>
      </c>
      <c r="B107" s="54">
        <v>40328.0</v>
      </c>
      <c r="C107" s="55">
        <v>0.2898611111111111</v>
      </c>
      <c r="D107" s="53">
        <v>39.75217</v>
      </c>
      <c r="E107" s="53">
        <v>-74.12291</v>
      </c>
      <c r="F107" s="55">
        <v>0.6555902777777778</v>
      </c>
      <c r="G107" s="53">
        <v>40.09135</v>
      </c>
      <c r="H107" s="53">
        <v>-74.0712</v>
      </c>
      <c r="I107" s="56">
        <v>0.30322916666666666</v>
      </c>
      <c r="J107" s="53">
        <v>27.0</v>
      </c>
      <c r="K107" s="46">
        <f t="shared" si="15"/>
        <v>3.71006527</v>
      </c>
      <c r="L107" s="53">
        <v>75.0</v>
      </c>
      <c r="M107" s="53" t="s">
        <v>185</v>
      </c>
      <c r="N107" s="53" t="s">
        <v>200</v>
      </c>
      <c r="O107" s="46"/>
      <c r="P107" s="49" t="s">
        <v>197</v>
      </c>
      <c r="Q107" s="50">
        <f t="shared" si="14"/>
        <v>1</v>
      </c>
      <c r="R107" s="49" t="s">
        <v>199</v>
      </c>
      <c r="S107" s="51"/>
      <c r="T107" s="51"/>
      <c r="U107" s="51"/>
      <c r="V107" s="51"/>
      <c r="W107" s="52">
        <f t="shared" si="3"/>
        <v>3578</v>
      </c>
      <c r="X107" s="58"/>
      <c r="Y107" s="58"/>
    </row>
    <row r="108">
      <c r="A108" s="53">
        <v>175.0</v>
      </c>
      <c r="B108" s="54">
        <v>40327.0</v>
      </c>
      <c r="C108" s="55">
        <v>0.265625</v>
      </c>
      <c r="D108" s="53">
        <v>39.51511</v>
      </c>
      <c r="E108" s="53">
        <v>-74.30292</v>
      </c>
      <c r="F108" s="55">
        <v>0.4590856481481482</v>
      </c>
      <c r="G108" s="53">
        <v>39.75196</v>
      </c>
      <c r="H108" s="53">
        <v>-74.12134</v>
      </c>
      <c r="I108" s="56">
        <v>0.19346064814814815</v>
      </c>
      <c r="J108" s="53">
        <v>20.0</v>
      </c>
      <c r="K108" s="46">
        <f t="shared" si="15"/>
        <v>4.307508226</v>
      </c>
      <c r="L108" s="53">
        <v>69.0</v>
      </c>
      <c r="M108" s="53" t="s">
        <v>89</v>
      </c>
      <c r="N108" s="53" t="s">
        <v>201</v>
      </c>
      <c r="O108" s="46"/>
      <c r="P108" s="49" t="s">
        <v>197</v>
      </c>
      <c r="Q108" s="50">
        <f t="shared" si="14"/>
        <v>1</v>
      </c>
      <c r="R108" s="49" t="s">
        <v>199</v>
      </c>
      <c r="S108" s="51"/>
      <c r="T108" s="51"/>
      <c r="U108" s="51"/>
      <c r="V108" s="51"/>
      <c r="W108" s="52">
        <f t="shared" si="3"/>
        <v>3551</v>
      </c>
      <c r="X108" s="58"/>
      <c r="Y108" s="58"/>
    </row>
    <row r="109">
      <c r="A109" s="53">
        <v>174.0</v>
      </c>
      <c r="B109" s="54">
        <v>40326.0</v>
      </c>
      <c r="C109" s="55">
        <v>0.2570486111111111</v>
      </c>
      <c r="D109" s="53">
        <v>39.28773</v>
      </c>
      <c r="E109" s="53">
        <v>-74.57211</v>
      </c>
      <c r="F109" s="55">
        <v>0.5624768518518518</v>
      </c>
      <c r="G109" s="53">
        <v>39.51528</v>
      </c>
      <c r="H109" s="53">
        <v>-74.30534</v>
      </c>
      <c r="I109" s="56">
        <v>0.30542824074074076</v>
      </c>
      <c r="J109" s="53">
        <v>27.0</v>
      </c>
      <c r="K109" s="46">
        <f t="shared" si="15"/>
        <v>3.683352912</v>
      </c>
      <c r="L109" s="53">
        <v>62.0</v>
      </c>
      <c r="M109" s="53" t="s">
        <v>202</v>
      </c>
      <c r="N109" s="53" t="s">
        <v>203</v>
      </c>
      <c r="O109" s="46"/>
      <c r="P109" s="49" t="s">
        <v>197</v>
      </c>
      <c r="Q109" s="50">
        <f t="shared" si="14"/>
        <v>1</v>
      </c>
      <c r="R109" s="49" t="s">
        <v>199</v>
      </c>
      <c r="S109" s="51"/>
      <c r="T109" s="51"/>
      <c r="U109" s="51"/>
      <c r="V109" s="51"/>
      <c r="W109" s="52">
        <f t="shared" si="3"/>
        <v>3531</v>
      </c>
      <c r="X109" s="58"/>
      <c r="Y109" s="58"/>
    </row>
    <row r="110">
      <c r="A110" s="53">
        <v>173.0</v>
      </c>
      <c r="B110" s="54">
        <v>40325.0</v>
      </c>
      <c r="C110" s="55">
        <v>0.2674884259259259</v>
      </c>
      <c r="D110" s="53">
        <v>39.11888</v>
      </c>
      <c r="E110" s="53">
        <v>-74.7243</v>
      </c>
      <c r="F110" s="55">
        <v>0.48225694444444445</v>
      </c>
      <c r="G110" s="53">
        <v>39.28751</v>
      </c>
      <c r="H110" s="53">
        <v>-74.57196</v>
      </c>
      <c r="I110" s="56">
        <v>0.21476851851851853</v>
      </c>
      <c r="J110" s="53">
        <v>17.0</v>
      </c>
      <c r="K110" s="46">
        <f t="shared" si="15"/>
        <v>3.298124596</v>
      </c>
      <c r="L110" s="53">
        <v>67.0</v>
      </c>
      <c r="M110" s="53" t="s">
        <v>204</v>
      </c>
      <c r="N110" s="53" t="s">
        <v>205</v>
      </c>
      <c r="O110" s="46"/>
      <c r="P110" s="49" t="s">
        <v>197</v>
      </c>
      <c r="Q110" s="50">
        <f t="shared" si="14"/>
        <v>1</v>
      </c>
      <c r="R110" s="49" t="s">
        <v>199</v>
      </c>
      <c r="S110" s="51"/>
      <c r="T110" s="51"/>
      <c r="U110" s="51"/>
      <c r="V110" s="51"/>
      <c r="W110" s="52">
        <f t="shared" si="3"/>
        <v>3504</v>
      </c>
      <c r="X110" s="58"/>
      <c r="Y110" s="58"/>
    </row>
    <row r="111">
      <c r="A111" s="53">
        <v>172.0</v>
      </c>
      <c r="B111" s="54">
        <v>40324.0</v>
      </c>
      <c r="C111" s="55">
        <v>0.23152777777777778</v>
      </c>
      <c r="D111" s="53">
        <v>38.79216</v>
      </c>
      <c r="E111" s="53">
        <v>-75.16157</v>
      </c>
      <c r="F111" s="55">
        <v>0.7455324074074074</v>
      </c>
      <c r="G111" s="53">
        <v>39.11929</v>
      </c>
      <c r="H111" s="53">
        <v>-74.72493</v>
      </c>
      <c r="I111" s="56">
        <v>0.5140046296296297</v>
      </c>
      <c r="J111" s="53">
        <v>40.0</v>
      </c>
      <c r="K111" s="46">
        <f t="shared" si="15"/>
        <v>3.242512948</v>
      </c>
      <c r="L111" s="53">
        <v>68.0</v>
      </c>
      <c r="M111" s="53" t="s">
        <v>206</v>
      </c>
      <c r="N111" s="53" t="s">
        <v>207</v>
      </c>
      <c r="O111" s="46"/>
      <c r="P111" s="49" t="s">
        <v>197</v>
      </c>
      <c r="Q111" s="50">
        <f t="shared" si="14"/>
        <v>1</v>
      </c>
      <c r="R111" s="49" t="s">
        <v>199</v>
      </c>
      <c r="S111" s="51"/>
      <c r="T111" s="51"/>
      <c r="U111" s="51"/>
      <c r="V111" s="51"/>
      <c r="W111" s="52">
        <f t="shared" si="3"/>
        <v>3487</v>
      </c>
      <c r="X111" s="58"/>
      <c r="Y111" s="58"/>
    </row>
    <row r="112">
      <c r="A112" s="53">
        <v>171.0</v>
      </c>
      <c r="B112" s="54">
        <v>40323.0</v>
      </c>
      <c r="C112" s="55">
        <v>0.23327546296296298</v>
      </c>
      <c r="D112" s="53">
        <v>38.32554</v>
      </c>
      <c r="E112" s="53">
        <v>-75.09357</v>
      </c>
      <c r="F112" s="55">
        <v>0.6240625</v>
      </c>
      <c r="G112" s="53">
        <v>38.79162</v>
      </c>
      <c r="H112" s="53">
        <v>-75.16168</v>
      </c>
      <c r="I112" s="56">
        <v>0.39078703703703704</v>
      </c>
      <c r="J112" s="53">
        <v>36.0</v>
      </c>
      <c r="K112" s="46">
        <f t="shared" si="15"/>
        <v>3.838407772</v>
      </c>
      <c r="L112" s="53">
        <v>67.0</v>
      </c>
      <c r="M112" s="53" t="s">
        <v>208</v>
      </c>
      <c r="N112" s="53" t="s">
        <v>209</v>
      </c>
      <c r="O112" s="46"/>
      <c r="P112" s="49" t="s">
        <v>197</v>
      </c>
      <c r="Q112" s="50">
        <f t="shared" si="14"/>
        <v>1</v>
      </c>
      <c r="R112" s="49" t="s">
        <v>210</v>
      </c>
      <c r="S112" s="51"/>
      <c r="T112" s="51"/>
      <c r="U112" s="51"/>
      <c r="V112" s="51"/>
      <c r="W112" s="52">
        <f t="shared" si="3"/>
        <v>3447</v>
      </c>
      <c r="X112" s="58"/>
      <c r="Y112" s="58"/>
    </row>
    <row r="113">
      <c r="A113" s="53">
        <v>170.0</v>
      </c>
      <c r="B113" s="54">
        <v>40322.0</v>
      </c>
      <c r="C113" s="55">
        <v>0.25525462962962964</v>
      </c>
      <c r="D113" s="53">
        <v>38.04929</v>
      </c>
      <c r="E113" s="53">
        <v>-75.22283</v>
      </c>
      <c r="F113" s="55">
        <v>0.7447569444444444</v>
      </c>
      <c r="G113" s="53">
        <v>38.32367</v>
      </c>
      <c r="H113" s="53">
        <v>-75.09439</v>
      </c>
      <c r="I113" s="56">
        <v>0.32283564814814814</v>
      </c>
      <c r="J113" s="53">
        <v>22.0</v>
      </c>
      <c r="K113" s="46">
        <f t="shared" si="15"/>
        <v>2.839422077</v>
      </c>
      <c r="L113" s="53">
        <v>66.0</v>
      </c>
      <c r="M113" s="53" t="s">
        <v>208</v>
      </c>
      <c r="N113" s="53" t="s">
        <v>211</v>
      </c>
      <c r="O113" s="46"/>
      <c r="P113" s="49" t="s">
        <v>197</v>
      </c>
      <c r="Q113" s="50">
        <f t="shared" si="14"/>
        <v>1</v>
      </c>
      <c r="R113" s="49" t="s">
        <v>212</v>
      </c>
      <c r="S113" s="51"/>
      <c r="T113" s="51"/>
      <c r="U113" s="51"/>
      <c r="V113" s="49" t="s">
        <v>213</v>
      </c>
      <c r="W113" s="52">
        <f t="shared" si="3"/>
        <v>3411</v>
      </c>
      <c r="X113" s="58"/>
      <c r="Y113" s="58"/>
    </row>
    <row r="114">
      <c r="A114" s="42">
        <v>169.0</v>
      </c>
      <c r="B114" s="43">
        <v>40321.0</v>
      </c>
      <c r="C114" s="44">
        <v>0.2548611111111111</v>
      </c>
      <c r="D114" s="42">
        <v>37.61022</v>
      </c>
      <c r="E114" s="42">
        <v>-75.60772</v>
      </c>
      <c r="F114" s="44">
        <v>0.7198958333333333</v>
      </c>
      <c r="G114" s="42">
        <v>38.04788</v>
      </c>
      <c r="H114" s="42">
        <v>-75.22792</v>
      </c>
      <c r="I114" s="45">
        <v>0.4650347222222222</v>
      </c>
      <c r="J114" s="42">
        <v>41.0</v>
      </c>
      <c r="K114" s="46">
        <f t="shared" si="15"/>
        <v>3.673560815</v>
      </c>
      <c r="L114" s="42">
        <v>70.0</v>
      </c>
      <c r="M114" s="42" t="s">
        <v>214</v>
      </c>
      <c r="N114" s="42" t="s">
        <v>215</v>
      </c>
      <c r="O114" s="48"/>
      <c r="P114" s="49" t="s">
        <v>197</v>
      </c>
      <c r="Q114" s="50">
        <f t="shared" si="14"/>
        <v>1</v>
      </c>
      <c r="R114" s="49" t="s">
        <v>216</v>
      </c>
      <c r="S114" s="12"/>
      <c r="T114" s="12"/>
      <c r="U114" s="12"/>
      <c r="V114" s="12"/>
      <c r="W114" s="52">
        <f t="shared" si="3"/>
        <v>3389</v>
      </c>
    </row>
    <row r="115">
      <c r="A115" s="42">
        <v>168.0</v>
      </c>
      <c r="B115" s="43">
        <v>40320.0</v>
      </c>
      <c r="C115" s="44">
        <v>0.2795138888888889</v>
      </c>
      <c r="D115" s="42">
        <v>37.28838</v>
      </c>
      <c r="E115" s="42">
        <v>-75.92353</v>
      </c>
      <c r="F115" s="44">
        <v>0.6709375</v>
      </c>
      <c r="G115" s="42">
        <v>37.59338</v>
      </c>
      <c r="H115" s="42">
        <v>-75.6151</v>
      </c>
      <c r="I115" s="45">
        <v>0.3914236111111111</v>
      </c>
      <c r="J115" s="42">
        <v>36.0</v>
      </c>
      <c r="K115" s="46">
        <f t="shared" si="15"/>
        <v>3.832165351</v>
      </c>
      <c r="L115" s="42">
        <v>67.0</v>
      </c>
      <c r="M115" s="42" t="s">
        <v>170</v>
      </c>
      <c r="N115" s="42" t="s">
        <v>217</v>
      </c>
      <c r="O115" s="48"/>
      <c r="P115" s="49" t="s">
        <v>197</v>
      </c>
      <c r="Q115" s="50">
        <f t="shared" si="14"/>
        <v>1</v>
      </c>
      <c r="R115" s="49" t="s">
        <v>216</v>
      </c>
      <c r="S115" s="12"/>
      <c r="T115" s="12"/>
      <c r="U115" s="12"/>
      <c r="V115" s="12"/>
      <c r="W115" s="52">
        <f t="shared" si="3"/>
        <v>3348</v>
      </c>
    </row>
    <row r="116">
      <c r="A116" s="53">
        <v>167.0</v>
      </c>
      <c r="B116" s="54">
        <v>40319.0</v>
      </c>
      <c r="C116" s="55">
        <v>0.29586805555555556</v>
      </c>
      <c r="D116" s="53">
        <v>37.00177</v>
      </c>
      <c r="E116" s="53">
        <v>-76.3152</v>
      </c>
      <c r="F116" s="55">
        <v>0.6861805555555556</v>
      </c>
      <c r="G116" s="53">
        <v>37.2885</v>
      </c>
      <c r="H116" s="53">
        <v>-75.9237</v>
      </c>
      <c r="I116" s="56">
        <v>0.3903125</v>
      </c>
      <c r="J116" s="53">
        <v>37.0</v>
      </c>
      <c r="K116" s="46">
        <f t="shared" si="15"/>
        <v>3.949826528</v>
      </c>
      <c r="L116" s="53">
        <v>68.0</v>
      </c>
      <c r="M116" s="53" t="s">
        <v>95</v>
      </c>
      <c r="N116" s="53" t="s">
        <v>218</v>
      </c>
      <c r="O116" s="46"/>
      <c r="P116" s="49" t="s">
        <v>197</v>
      </c>
      <c r="Q116" s="50">
        <f t="shared" si="14"/>
        <v>1</v>
      </c>
      <c r="R116" s="49" t="s">
        <v>216</v>
      </c>
      <c r="S116" s="51"/>
      <c r="T116" s="51"/>
      <c r="U116" s="51"/>
      <c r="V116" s="51"/>
      <c r="W116" s="52">
        <f t="shared" si="3"/>
        <v>3312</v>
      </c>
      <c r="X116" s="58"/>
      <c r="Y116" s="58"/>
    </row>
    <row r="117">
      <c r="A117" s="53">
        <v>166.0</v>
      </c>
      <c r="B117" s="54">
        <v>40318.0</v>
      </c>
      <c r="C117" s="63" t="s">
        <v>64</v>
      </c>
      <c r="D117" s="57"/>
      <c r="E117" s="57"/>
      <c r="F117" s="64"/>
      <c r="G117" s="57"/>
      <c r="H117" s="57"/>
      <c r="I117" s="65"/>
      <c r="J117" s="57"/>
      <c r="K117" s="46"/>
      <c r="L117" s="57"/>
      <c r="M117" s="57"/>
      <c r="N117" s="53" t="s">
        <v>219</v>
      </c>
      <c r="O117" s="46"/>
      <c r="P117" s="49" t="s">
        <v>197</v>
      </c>
      <c r="Q117" s="50" t="str">
        <f t="shared" si="14"/>
        <v/>
      </c>
      <c r="R117" s="49" t="s">
        <v>216</v>
      </c>
      <c r="S117" s="51"/>
      <c r="T117" s="51"/>
      <c r="U117" s="51"/>
      <c r="V117" s="51"/>
      <c r="W117" s="52">
        <f t="shared" si="3"/>
        <v>3275</v>
      </c>
      <c r="X117" s="58"/>
      <c r="Y117" s="58"/>
    </row>
    <row r="118">
      <c r="A118" s="42">
        <v>165.0</v>
      </c>
      <c r="B118" s="43">
        <v>40317.0</v>
      </c>
      <c r="C118" s="66" t="s">
        <v>64</v>
      </c>
      <c r="D118" s="47"/>
      <c r="E118" s="47"/>
      <c r="F118" s="67"/>
      <c r="G118" s="47"/>
      <c r="H118" s="47"/>
      <c r="I118" s="68"/>
      <c r="J118" s="47"/>
      <c r="K118" s="48"/>
      <c r="L118" s="47"/>
      <c r="M118" s="47"/>
      <c r="N118" s="42" t="s">
        <v>219</v>
      </c>
      <c r="O118" s="48"/>
      <c r="P118" s="49" t="s">
        <v>197</v>
      </c>
      <c r="Q118" s="50" t="str">
        <f t="shared" si="14"/>
        <v/>
      </c>
      <c r="R118" s="49" t="s">
        <v>216</v>
      </c>
      <c r="S118" s="12"/>
      <c r="T118" s="12"/>
      <c r="U118" s="12"/>
      <c r="V118" s="12"/>
      <c r="W118" s="52">
        <f t="shared" si="3"/>
        <v>3275</v>
      </c>
    </row>
    <row r="119">
      <c r="A119" s="42">
        <v>164.0</v>
      </c>
      <c r="B119" s="43">
        <v>40316.0</v>
      </c>
      <c r="C119" s="66" t="s">
        <v>64</v>
      </c>
      <c r="D119" s="47"/>
      <c r="E119" s="47"/>
      <c r="F119" s="67"/>
      <c r="G119" s="47"/>
      <c r="H119" s="47"/>
      <c r="I119" s="68"/>
      <c r="J119" s="47"/>
      <c r="K119" s="48"/>
      <c r="L119" s="47"/>
      <c r="M119" s="47"/>
      <c r="N119" s="42" t="s">
        <v>219</v>
      </c>
      <c r="O119" s="48"/>
      <c r="P119" s="49" t="s">
        <v>197</v>
      </c>
      <c r="Q119" s="50" t="str">
        <f t="shared" si="14"/>
        <v/>
      </c>
      <c r="R119" s="49" t="s">
        <v>216</v>
      </c>
      <c r="S119" s="12"/>
      <c r="T119" s="12"/>
      <c r="U119" s="12"/>
      <c r="V119" s="12"/>
      <c r="W119" s="52">
        <f t="shared" si="3"/>
        <v>3275</v>
      </c>
    </row>
    <row r="120">
      <c r="A120" s="53">
        <v>163.0</v>
      </c>
      <c r="B120" s="54">
        <v>40315.0</v>
      </c>
      <c r="C120" s="63" t="s">
        <v>64</v>
      </c>
      <c r="D120" s="57"/>
      <c r="E120" s="57"/>
      <c r="F120" s="64"/>
      <c r="G120" s="57"/>
      <c r="H120" s="57"/>
      <c r="I120" s="65"/>
      <c r="J120" s="57"/>
      <c r="K120" s="46"/>
      <c r="L120" s="57"/>
      <c r="M120" s="57"/>
      <c r="N120" s="53" t="s">
        <v>220</v>
      </c>
      <c r="O120" s="46"/>
      <c r="P120" s="49" t="s">
        <v>197</v>
      </c>
      <c r="Q120" s="50" t="str">
        <f t="shared" si="14"/>
        <v/>
      </c>
      <c r="R120" s="49" t="s">
        <v>216</v>
      </c>
      <c r="S120" s="51"/>
      <c r="T120" s="51"/>
      <c r="U120" s="51"/>
      <c r="V120" s="51"/>
      <c r="W120" s="52">
        <f t="shared" si="3"/>
        <v>3275</v>
      </c>
      <c r="X120" s="58"/>
      <c r="Y120" s="58"/>
    </row>
    <row r="121">
      <c r="A121" s="42">
        <v>162.0</v>
      </c>
      <c r="B121" s="43">
        <v>40314.0</v>
      </c>
      <c r="C121" s="44">
        <v>0.28608796296296296</v>
      </c>
      <c r="D121" s="42">
        <v>36.7254</v>
      </c>
      <c r="E121" s="42">
        <v>-76.24716</v>
      </c>
      <c r="F121" s="44">
        <v>0.6364004629629629</v>
      </c>
      <c r="G121" s="42">
        <v>37.00258</v>
      </c>
      <c r="H121" s="42">
        <v>-76.31462</v>
      </c>
      <c r="I121" s="45">
        <v>0.3503125</v>
      </c>
      <c r="J121" s="42">
        <v>25.0</v>
      </c>
      <c r="K121" s="46">
        <f t="shared" ref="K121:K127" si="16">J121/(I121*24)</f>
        <v>2.973535534</v>
      </c>
      <c r="L121" s="42">
        <v>68.0</v>
      </c>
      <c r="M121" s="42" t="s">
        <v>221</v>
      </c>
      <c r="N121" s="42" t="s">
        <v>222</v>
      </c>
      <c r="O121" s="48"/>
      <c r="P121" s="49" t="s">
        <v>197</v>
      </c>
      <c r="Q121" s="50">
        <f t="shared" si="14"/>
        <v>1</v>
      </c>
      <c r="R121" s="49" t="s">
        <v>216</v>
      </c>
      <c r="S121" s="12"/>
      <c r="T121" s="12"/>
      <c r="U121" s="12"/>
      <c r="V121" s="12"/>
      <c r="W121" s="52">
        <f t="shared" si="3"/>
        <v>3275</v>
      </c>
    </row>
    <row r="122">
      <c r="A122" s="42">
        <v>161.0</v>
      </c>
      <c r="B122" s="43">
        <v>40313.0</v>
      </c>
      <c r="C122" s="44">
        <v>0.2428125</v>
      </c>
      <c r="D122" s="42">
        <v>36.39645</v>
      </c>
      <c r="E122" s="42">
        <v>-75.95102</v>
      </c>
      <c r="F122" s="55">
        <v>0.6666666666666666</v>
      </c>
      <c r="G122" s="42">
        <v>36.723385</v>
      </c>
      <c r="H122" s="42">
        <v>-76.24626</v>
      </c>
      <c r="I122" s="45">
        <v>0.42385416666666664</v>
      </c>
      <c r="J122" s="42">
        <v>34.0</v>
      </c>
      <c r="K122" s="46">
        <f t="shared" si="16"/>
        <v>3.342344556</v>
      </c>
      <c r="L122" s="42">
        <v>82.0</v>
      </c>
      <c r="M122" s="42" t="s">
        <v>135</v>
      </c>
      <c r="N122" s="42" t="s">
        <v>223</v>
      </c>
      <c r="O122" s="48"/>
      <c r="P122" s="49" t="s">
        <v>197</v>
      </c>
      <c r="Q122" s="50">
        <f t="shared" si="14"/>
        <v>1</v>
      </c>
      <c r="R122" s="49" t="s">
        <v>216</v>
      </c>
      <c r="S122" s="12"/>
      <c r="T122" s="12"/>
      <c r="U122" s="12"/>
      <c r="V122" s="12"/>
      <c r="W122" s="52">
        <f t="shared" si="3"/>
        <v>3250</v>
      </c>
    </row>
    <row r="123">
      <c r="A123" s="53">
        <v>160.0</v>
      </c>
      <c r="B123" s="54">
        <v>40312.0</v>
      </c>
      <c r="C123" s="55">
        <v>0.21251157407407406</v>
      </c>
      <c r="D123" s="53">
        <v>35.95261</v>
      </c>
      <c r="E123" s="53">
        <v>-75.94048</v>
      </c>
      <c r="F123" s="55">
        <v>0.6147916666666666</v>
      </c>
      <c r="G123" s="53">
        <v>36.39611</v>
      </c>
      <c r="H123" s="53">
        <v>-75.9513</v>
      </c>
      <c r="I123" s="56">
        <v>0.3397800925925926</v>
      </c>
      <c r="J123" s="53">
        <v>34.0</v>
      </c>
      <c r="K123" s="46">
        <f t="shared" si="16"/>
        <v>4.169363355</v>
      </c>
      <c r="L123" s="53">
        <v>74.0</v>
      </c>
      <c r="M123" s="53" t="s">
        <v>91</v>
      </c>
      <c r="N123" s="53" t="s">
        <v>224</v>
      </c>
      <c r="O123" s="46"/>
      <c r="P123" s="49" t="s">
        <v>197</v>
      </c>
      <c r="Q123" s="50">
        <f t="shared" si="14"/>
        <v>1</v>
      </c>
      <c r="R123" s="49" t="s">
        <v>225</v>
      </c>
      <c r="S123" s="51"/>
      <c r="T123" s="51"/>
      <c r="U123" s="51"/>
      <c r="V123" s="51"/>
      <c r="W123" s="52">
        <f t="shared" si="3"/>
        <v>3216</v>
      </c>
      <c r="X123" s="58"/>
      <c r="Y123" s="58"/>
    </row>
    <row r="124">
      <c r="A124" s="53">
        <v>159.0</v>
      </c>
      <c r="B124" s="54">
        <v>40311.0</v>
      </c>
      <c r="C124" s="55">
        <v>0.2604166666666667</v>
      </c>
      <c r="D124" s="53">
        <v>35.593383</v>
      </c>
      <c r="E124" s="53">
        <v>-76.231838</v>
      </c>
      <c r="F124" s="55">
        <v>0.6458333333333334</v>
      </c>
      <c r="G124" s="53">
        <v>35.95304</v>
      </c>
      <c r="H124" s="53">
        <v>-75.93872</v>
      </c>
      <c r="I124" s="56">
        <v>0.3645833333333333</v>
      </c>
      <c r="J124" s="53">
        <v>36.0</v>
      </c>
      <c r="K124" s="46">
        <f t="shared" si="16"/>
        <v>4.114285714</v>
      </c>
      <c r="L124" s="53">
        <v>65.0</v>
      </c>
      <c r="M124" s="53" t="s">
        <v>226</v>
      </c>
      <c r="N124" s="53" t="s">
        <v>227</v>
      </c>
      <c r="O124" s="46"/>
      <c r="P124" s="49" t="s">
        <v>197</v>
      </c>
      <c r="Q124" s="50">
        <f t="shared" si="14"/>
        <v>1</v>
      </c>
      <c r="R124" s="49" t="s">
        <v>225</v>
      </c>
      <c r="S124" s="51"/>
      <c r="T124" s="51"/>
      <c r="U124" s="51"/>
      <c r="V124" s="51"/>
      <c r="W124" s="52">
        <f t="shared" si="3"/>
        <v>3182</v>
      </c>
      <c r="X124" s="58"/>
      <c r="Y124" s="58"/>
    </row>
    <row r="125">
      <c r="A125" s="53">
        <v>158.0</v>
      </c>
      <c r="B125" s="54">
        <v>40310.0</v>
      </c>
      <c r="C125" s="55">
        <v>0.25016203703703704</v>
      </c>
      <c r="D125" s="53">
        <v>35.29273</v>
      </c>
      <c r="E125" s="53">
        <v>-76.61942</v>
      </c>
      <c r="F125" s="55">
        <v>0.5833333333333334</v>
      </c>
      <c r="G125" s="53">
        <v>35.593383</v>
      </c>
      <c r="H125" s="53">
        <v>-76.231838</v>
      </c>
      <c r="I125" s="56">
        <v>0.3333333333333333</v>
      </c>
      <c r="J125" s="53">
        <v>38.0</v>
      </c>
      <c r="K125" s="46">
        <f t="shared" si="16"/>
        <v>4.75</v>
      </c>
      <c r="L125" s="53">
        <v>73.0</v>
      </c>
      <c r="M125" s="53" t="s">
        <v>60</v>
      </c>
      <c r="N125" s="53" t="s">
        <v>228</v>
      </c>
      <c r="O125" s="46"/>
      <c r="P125" s="49" t="s">
        <v>197</v>
      </c>
      <c r="Q125" s="50">
        <f t="shared" si="14"/>
        <v>1</v>
      </c>
      <c r="R125" s="49" t="s">
        <v>225</v>
      </c>
      <c r="S125" s="51"/>
      <c r="T125" s="51"/>
      <c r="U125" s="51"/>
      <c r="V125" s="51"/>
      <c r="W125" s="52">
        <f t="shared" si="3"/>
        <v>3146</v>
      </c>
      <c r="X125" s="58"/>
      <c r="Y125" s="58"/>
    </row>
    <row r="126">
      <c r="A126" s="53">
        <v>157.0</v>
      </c>
      <c r="B126" s="54">
        <v>40309.0</v>
      </c>
      <c r="C126" s="55">
        <v>0.25016203703703704</v>
      </c>
      <c r="D126" s="53">
        <v>34.87918</v>
      </c>
      <c r="E126" s="53">
        <v>-76.69124</v>
      </c>
      <c r="F126" s="55">
        <v>0.6029050925925926</v>
      </c>
      <c r="G126" s="53">
        <v>35.29273</v>
      </c>
      <c r="H126" s="53">
        <v>-76.61942</v>
      </c>
      <c r="I126" s="56">
        <v>0.3527430555555556</v>
      </c>
      <c r="J126" s="53">
        <v>36.0</v>
      </c>
      <c r="K126" s="46">
        <f t="shared" si="16"/>
        <v>4.252387046</v>
      </c>
      <c r="L126" s="53">
        <v>63.0</v>
      </c>
      <c r="M126" s="53" t="s">
        <v>229</v>
      </c>
      <c r="N126" s="53" t="s">
        <v>230</v>
      </c>
      <c r="O126" s="46"/>
      <c r="P126" s="49" t="s">
        <v>197</v>
      </c>
      <c r="Q126" s="50">
        <f t="shared" si="14"/>
        <v>1</v>
      </c>
      <c r="R126" s="49" t="s">
        <v>225</v>
      </c>
      <c r="S126" s="51"/>
      <c r="T126" s="51"/>
      <c r="U126" s="51"/>
      <c r="V126" s="51"/>
      <c r="W126" s="52">
        <f t="shared" si="3"/>
        <v>3108</v>
      </c>
      <c r="X126" s="58"/>
      <c r="Y126" s="58"/>
    </row>
    <row r="127">
      <c r="A127" s="53">
        <v>156.0</v>
      </c>
      <c r="B127" s="54">
        <v>40308.0</v>
      </c>
      <c r="C127" s="55">
        <v>0.25277777777777777</v>
      </c>
      <c r="D127" s="53">
        <v>34.6762</v>
      </c>
      <c r="E127" s="53">
        <v>-77.10709</v>
      </c>
      <c r="F127" s="55">
        <v>0.6525347222222222</v>
      </c>
      <c r="G127" s="53">
        <v>34.87247</v>
      </c>
      <c r="H127" s="53">
        <v>-76.69081</v>
      </c>
      <c r="I127" s="56">
        <v>0.39975694444444443</v>
      </c>
      <c r="J127" s="53">
        <v>36.0</v>
      </c>
      <c r="K127" s="46">
        <f t="shared" si="16"/>
        <v>3.752280031</v>
      </c>
      <c r="L127" s="53">
        <v>59.0</v>
      </c>
      <c r="M127" s="53" t="s">
        <v>231</v>
      </c>
      <c r="N127" s="53" t="s">
        <v>232</v>
      </c>
      <c r="O127" s="46"/>
      <c r="P127" s="49" t="s">
        <v>197</v>
      </c>
      <c r="Q127" s="50">
        <f t="shared" si="14"/>
        <v>1</v>
      </c>
      <c r="R127" s="49" t="s">
        <v>225</v>
      </c>
      <c r="S127" s="51"/>
      <c r="T127" s="51"/>
      <c r="U127" s="51"/>
      <c r="V127" s="51"/>
      <c r="W127" s="52">
        <f t="shared" si="3"/>
        <v>3072</v>
      </c>
      <c r="X127" s="58"/>
      <c r="Y127" s="58"/>
    </row>
    <row r="128">
      <c r="A128" s="53">
        <v>155.0</v>
      </c>
      <c r="B128" s="54">
        <v>40307.0</v>
      </c>
      <c r="C128" s="63" t="s">
        <v>64</v>
      </c>
      <c r="D128" s="57"/>
      <c r="E128" s="57"/>
      <c r="F128" s="64"/>
      <c r="G128" s="57"/>
      <c r="H128" s="57"/>
      <c r="I128" s="65"/>
      <c r="J128" s="57"/>
      <c r="K128" s="46"/>
      <c r="L128" s="57"/>
      <c r="M128" s="57"/>
      <c r="N128" s="57"/>
      <c r="O128" s="46"/>
      <c r="P128" s="49" t="s">
        <v>197</v>
      </c>
      <c r="Q128" s="50" t="str">
        <f t="shared" si="14"/>
        <v/>
      </c>
      <c r="R128" s="49" t="s">
        <v>225</v>
      </c>
      <c r="S128" s="51"/>
      <c r="T128" s="51"/>
      <c r="U128" s="51"/>
      <c r="V128" s="51"/>
      <c r="W128" s="52">
        <f t="shared" si="3"/>
        <v>3036</v>
      </c>
      <c r="X128" s="58"/>
      <c r="Y128" s="58"/>
    </row>
    <row r="129">
      <c r="A129" s="53">
        <v>154.0</v>
      </c>
      <c r="B129" s="54">
        <v>40306.0</v>
      </c>
      <c r="C129" s="63" t="s">
        <v>64</v>
      </c>
      <c r="D129" s="57"/>
      <c r="E129" s="57"/>
      <c r="F129" s="64"/>
      <c r="G129" s="57"/>
      <c r="H129" s="57"/>
      <c r="I129" s="65"/>
      <c r="J129" s="57"/>
      <c r="K129" s="46"/>
      <c r="L129" s="57"/>
      <c r="M129" s="57"/>
      <c r="N129" s="57"/>
      <c r="O129" s="46"/>
      <c r="P129" s="49" t="s">
        <v>197</v>
      </c>
      <c r="Q129" s="50" t="str">
        <f t="shared" si="14"/>
        <v/>
      </c>
      <c r="R129" s="49" t="s">
        <v>225</v>
      </c>
      <c r="S129" s="51"/>
      <c r="T129" s="51"/>
      <c r="U129" s="51"/>
      <c r="V129" s="51"/>
      <c r="W129" s="52">
        <f t="shared" si="3"/>
        <v>3036</v>
      </c>
      <c r="X129" s="58"/>
      <c r="Y129" s="58"/>
    </row>
    <row r="130">
      <c r="A130" s="53">
        <v>153.0</v>
      </c>
      <c r="B130" s="54">
        <v>40305.0</v>
      </c>
      <c r="C130" s="55">
        <v>0.2604166666666667</v>
      </c>
      <c r="D130" s="53">
        <v>34.538319</v>
      </c>
      <c r="E130" s="53">
        <v>-77.342178</v>
      </c>
      <c r="F130" s="55">
        <v>0.4583333333333333</v>
      </c>
      <c r="G130" s="53">
        <v>34.677524</v>
      </c>
      <c r="H130" s="53">
        <v>-77.107546</v>
      </c>
      <c r="I130" s="56">
        <v>0.19791666666666666</v>
      </c>
      <c r="J130" s="53">
        <v>19.0</v>
      </c>
      <c r="K130" s="46">
        <f t="shared" ref="K130:K140" si="17">J130/(I130*24)</f>
        <v>4</v>
      </c>
      <c r="L130" s="53">
        <v>70.0</v>
      </c>
      <c r="M130" s="53" t="s">
        <v>233</v>
      </c>
      <c r="N130" s="53" t="s">
        <v>234</v>
      </c>
      <c r="O130" s="46"/>
      <c r="P130" s="49" t="s">
        <v>197</v>
      </c>
      <c r="Q130" s="50">
        <f t="shared" si="14"/>
        <v>1</v>
      </c>
      <c r="R130" s="49" t="s">
        <v>225</v>
      </c>
      <c r="S130" s="51"/>
      <c r="T130" s="51"/>
      <c r="U130" s="51"/>
      <c r="V130" s="51"/>
      <c r="W130" s="52">
        <f t="shared" si="3"/>
        <v>3036</v>
      </c>
      <c r="X130" s="58"/>
      <c r="Y130" s="58"/>
    </row>
    <row r="131">
      <c r="A131" s="53">
        <v>152.0</v>
      </c>
      <c r="B131" s="54">
        <v>40304.0</v>
      </c>
      <c r="C131" s="55">
        <v>0.375</v>
      </c>
      <c r="D131" s="53">
        <v>34.21829</v>
      </c>
      <c r="E131" s="53">
        <v>-77.81127</v>
      </c>
      <c r="F131" s="55">
        <v>0.7291666666666666</v>
      </c>
      <c r="G131" s="53">
        <v>34.538319</v>
      </c>
      <c r="H131" s="53">
        <v>-77.342178</v>
      </c>
      <c r="I131" s="56">
        <v>0.3541666666666667</v>
      </c>
      <c r="J131" s="53">
        <v>37.0</v>
      </c>
      <c r="K131" s="46">
        <f t="shared" si="17"/>
        <v>4.352941176</v>
      </c>
      <c r="L131" s="53">
        <v>72.0</v>
      </c>
      <c r="M131" s="53" t="s">
        <v>187</v>
      </c>
      <c r="N131" s="53" t="s">
        <v>235</v>
      </c>
      <c r="O131" s="46"/>
      <c r="P131" s="49" t="s">
        <v>197</v>
      </c>
      <c r="Q131" s="50">
        <f t="shared" si="14"/>
        <v>1</v>
      </c>
      <c r="R131" s="49" t="s">
        <v>225</v>
      </c>
      <c r="S131" s="51"/>
      <c r="T131" s="51"/>
      <c r="U131" s="51"/>
      <c r="V131" s="51"/>
      <c r="W131" s="52">
        <f t="shared" si="3"/>
        <v>3017</v>
      </c>
      <c r="X131" s="58"/>
      <c r="Y131" s="58"/>
    </row>
    <row r="132">
      <c r="A132" s="53">
        <v>151.0</v>
      </c>
      <c r="B132" s="54">
        <v>40303.0</v>
      </c>
      <c r="C132" s="55">
        <v>0.2942361111111111</v>
      </c>
      <c r="D132" s="53">
        <v>34.07316</v>
      </c>
      <c r="E132" s="53">
        <v>-77.88453</v>
      </c>
      <c r="F132" s="55">
        <v>0.4486111111111111</v>
      </c>
      <c r="G132" s="53">
        <v>34.21829</v>
      </c>
      <c r="H132" s="53">
        <v>-77.81127</v>
      </c>
      <c r="I132" s="56">
        <v>0.154375</v>
      </c>
      <c r="J132" s="53">
        <v>12.0</v>
      </c>
      <c r="K132" s="46">
        <f t="shared" si="17"/>
        <v>3.238866397</v>
      </c>
      <c r="L132" s="53">
        <v>72.0</v>
      </c>
      <c r="M132" s="53" t="s">
        <v>187</v>
      </c>
      <c r="N132" s="53" t="s">
        <v>236</v>
      </c>
      <c r="O132" s="46"/>
      <c r="P132" s="49" t="s">
        <v>197</v>
      </c>
      <c r="Q132" s="50">
        <f t="shared" si="14"/>
        <v>1</v>
      </c>
      <c r="R132" s="49" t="s">
        <v>225</v>
      </c>
      <c r="S132" s="51"/>
      <c r="T132" s="51"/>
      <c r="U132" s="51"/>
      <c r="V132" s="51"/>
      <c r="W132" s="52">
        <f t="shared" si="3"/>
        <v>2980</v>
      </c>
      <c r="X132" s="58"/>
      <c r="Y132" s="58"/>
    </row>
    <row r="133">
      <c r="A133" s="53">
        <v>150.0</v>
      </c>
      <c r="B133" s="54">
        <v>40302.0</v>
      </c>
      <c r="C133" s="55">
        <v>0.28675925925925927</v>
      </c>
      <c r="D133" s="53">
        <v>33.90868</v>
      </c>
      <c r="E133" s="53">
        <v>-78.38305</v>
      </c>
      <c r="F133" s="55">
        <v>0.6124074074074074</v>
      </c>
      <c r="G133" s="53">
        <v>34.05695</v>
      </c>
      <c r="H133" s="53">
        <v>-77.89156</v>
      </c>
      <c r="I133" s="56">
        <v>0.32564814814814813</v>
      </c>
      <c r="J133" s="53">
        <v>36.0</v>
      </c>
      <c r="K133" s="46">
        <f t="shared" si="17"/>
        <v>4.606198465</v>
      </c>
      <c r="L133" s="53">
        <v>84.0</v>
      </c>
      <c r="M133" s="53" t="s">
        <v>237</v>
      </c>
      <c r="N133" s="53" t="s">
        <v>238</v>
      </c>
      <c r="O133" s="46"/>
      <c r="P133" s="49" t="s">
        <v>197</v>
      </c>
      <c r="Q133" s="50">
        <f t="shared" si="14"/>
        <v>1</v>
      </c>
      <c r="R133" s="49" t="s">
        <v>225</v>
      </c>
      <c r="S133" s="51"/>
      <c r="T133" s="51"/>
      <c r="U133" s="51"/>
      <c r="V133" s="51"/>
      <c r="W133" s="52">
        <f t="shared" si="3"/>
        <v>2968</v>
      </c>
      <c r="X133" s="58"/>
      <c r="Y133" s="58"/>
    </row>
    <row r="134">
      <c r="A134" s="53">
        <v>149.0</v>
      </c>
      <c r="B134" s="54">
        <v>40301.0</v>
      </c>
      <c r="C134" s="55">
        <v>0.2869791666666667</v>
      </c>
      <c r="D134" s="53">
        <v>33.72905</v>
      </c>
      <c r="E134" s="53">
        <v>-78.89439</v>
      </c>
      <c r="F134" s="55">
        <v>0.7561921296296297</v>
      </c>
      <c r="G134" s="53">
        <v>33.90335</v>
      </c>
      <c r="H134" s="53">
        <v>-78.4008</v>
      </c>
      <c r="I134" s="56">
        <v>0.3025462962962963</v>
      </c>
      <c r="J134" s="53">
        <v>33.0</v>
      </c>
      <c r="K134" s="46">
        <f t="shared" si="17"/>
        <v>4.54475899</v>
      </c>
      <c r="L134" s="53">
        <v>76.0</v>
      </c>
      <c r="M134" s="53" t="s">
        <v>239</v>
      </c>
      <c r="N134" s="53" t="s">
        <v>240</v>
      </c>
      <c r="O134" s="46"/>
      <c r="P134" s="49" t="s">
        <v>197</v>
      </c>
      <c r="Q134" s="50">
        <f t="shared" si="14"/>
        <v>1</v>
      </c>
      <c r="R134" s="49" t="s">
        <v>241</v>
      </c>
      <c r="S134" s="51"/>
      <c r="T134" s="51"/>
      <c r="U134" s="51"/>
      <c r="V134" s="51"/>
      <c r="W134" s="52">
        <f t="shared" si="3"/>
        <v>2932</v>
      </c>
      <c r="X134" s="58"/>
      <c r="Y134" s="58"/>
    </row>
    <row r="135">
      <c r="A135" s="42">
        <v>148.0</v>
      </c>
      <c r="B135" s="43">
        <v>40300.0</v>
      </c>
      <c r="C135" s="44">
        <v>0.3220138888888889</v>
      </c>
      <c r="D135" s="42">
        <v>33.44425</v>
      </c>
      <c r="E135" s="42">
        <v>-79.17465</v>
      </c>
      <c r="F135" s="44">
        <v>0.6308912037037037</v>
      </c>
      <c r="G135" s="42">
        <v>33.72397</v>
      </c>
      <c r="H135" s="42">
        <v>-78.90404</v>
      </c>
      <c r="I135" s="45">
        <v>0.30887731481481484</v>
      </c>
      <c r="J135" s="42">
        <v>31.0</v>
      </c>
      <c r="K135" s="46">
        <f t="shared" si="17"/>
        <v>4.181811369</v>
      </c>
      <c r="L135" s="42">
        <v>76.0</v>
      </c>
      <c r="M135" s="42" t="s">
        <v>242</v>
      </c>
      <c r="N135" s="42" t="s">
        <v>243</v>
      </c>
      <c r="O135" s="48"/>
      <c r="P135" s="49" t="s">
        <v>197</v>
      </c>
      <c r="Q135" s="50">
        <f t="shared" si="14"/>
        <v>1</v>
      </c>
      <c r="R135" s="49" t="s">
        <v>241</v>
      </c>
      <c r="S135" s="12"/>
      <c r="T135" s="12"/>
      <c r="U135" s="12"/>
      <c r="V135" s="12"/>
      <c r="W135" s="52">
        <f t="shared" si="3"/>
        <v>2899</v>
      </c>
    </row>
    <row r="136">
      <c r="A136" s="53">
        <v>147.0</v>
      </c>
      <c r="B136" s="54">
        <v>40299.0</v>
      </c>
      <c r="C136" s="55">
        <v>0.2954513888888889</v>
      </c>
      <c r="D136" s="53">
        <v>33.00504</v>
      </c>
      <c r="E136" s="53">
        <v>-79.38349</v>
      </c>
      <c r="F136" s="55">
        <v>0.6402893518518519</v>
      </c>
      <c r="G136" s="53">
        <v>33.44352</v>
      </c>
      <c r="H136" s="53">
        <v>-79.1746</v>
      </c>
      <c r="I136" s="56">
        <v>0.344837962962963</v>
      </c>
      <c r="J136" s="53">
        <v>40.0</v>
      </c>
      <c r="K136" s="46">
        <f t="shared" si="17"/>
        <v>4.83318789</v>
      </c>
      <c r="L136" s="53">
        <v>72.0</v>
      </c>
      <c r="M136" s="53" t="s">
        <v>244</v>
      </c>
      <c r="N136" s="53" t="s">
        <v>245</v>
      </c>
      <c r="O136" s="46"/>
      <c r="P136" s="49" t="s">
        <v>197</v>
      </c>
      <c r="Q136" s="50">
        <f t="shared" si="14"/>
        <v>1</v>
      </c>
      <c r="R136" s="49" t="s">
        <v>241</v>
      </c>
      <c r="S136" s="51"/>
      <c r="T136" s="51"/>
      <c r="U136" s="51"/>
      <c r="V136" s="51"/>
      <c r="W136" s="52">
        <f t="shared" si="3"/>
        <v>2868</v>
      </c>
      <c r="X136" s="58"/>
      <c r="Y136" s="58"/>
    </row>
    <row r="137">
      <c r="A137" s="53">
        <v>146.0</v>
      </c>
      <c r="B137" s="54">
        <v>40298.0</v>
      </c>
      <c r="C137" s="55">
        <v>0.4225925925925926</v>
      </c>
      <c r="D137" s="53">
        <v>32.75325</v>
      </c>
      <c r="E137" s="53">
        <v>-79.8808</v>
      </c>
      <c r="F137" s="55">
        <v>0.7296296296296296</v>
      </c>
      <c r="G137" s="53">
        <v>33.00813</v>
      </c>
      <c r="H137" s="53">
        <v>-79.40276</v>
      </c>
      <c r="I137" s="56">
        <v>0.30703703703703705</v>
      </c>
      <c r="J137" s="53">
        <v>36.0</v>
      </c>
      <c r="K137" s="46">
        <f t="shared" si="17"/>
        <v>4.885404101</v>
      </c>
      <c r="L137" s="53">
        <v>68.0</v>
      </c>
      <c r="M137" s="53" t="s">
        <v>182</v>
      </c>
      <c r="N137" s="53" t="s">
        <v>246</v>
      </c>
      <c r="O137" s="46"/>
      <c r="P137" s="49" t="s">
        <v>197</v>
      </c>
      <c r="Q137" s="50">
        <f t="shared" si="14"/>
        <v>1</v>
      </c>
      <c r="R137" s="49" t="s">
        <v>241</v>
      </c>
      <c r="S137" s="51"/>
      <c r="T137" s="51"/>
      <c r="U137" s="51"/>
      <c r="V137" s="51"/>
      <c r="W137" s="52">
        <f t="shared" si="3"/>
        <v>2828</v>
      </c>
      <c r="X137" s="58"/>
      <c r="Y137" s="58"/>
    </row>
    <row r="138">
      <c r="A138" s="53">
        <v>145.0</v>
      </c>
      <c r="B138" s="54">
        <v>40297.0</v>
      </c>
      <c r="C138" s="55">
        <v>0.29233796296296294</v>
      </c>
      <c r="D138" s="53">
        <v>32.62558</v>
      </c>
      <c r="E138" s="53">
        <v>-79.97946</v>
      </c>
      <c r="F138" s="55">
        <v>0.5083333333333333</v>
      </c>
      <c r="G138" s="53">
        <v>32.75399</v>
      </c>
      <c r="H138" s="53">
        <v>-79.8885</v>
      </c>
      <c r="I138" s="56">
        <v>0.21623842592592593</v>
      </c>
      <c r="J138" s="53">
        <v>15.0</v>
      </c>
      <c r="K138" s="46">
        <f t="shared" si="17"/>
        <v>2.890328106</v>
      </c>
      <c r="L138" s="53">
        <v>62.0</v>
      </c>
      <c r="M138" s="53" t="s">
        <v>38</v>
      </c>
      <c r="N138" s="53" t="s">
        <v>247</v>
      </c>
      <c r="O138" s="46"/>
      <c r="P138" s="49" t="s">
        <v>197</v>
      </c>
      <c r="Q138" s="50">
        <f t="shared" si="14"/>
        <v>1</v>
      </c>
      <c r="R138" s="49" t="s">
        <v>241</v>
      </c>
      <c r="S138" s="51"/>
      <c r="T138" s="51"/>
      <c r="U138" s="51"/>
      <c r="V138" s="49" t="s">
        <v>248</v>
      </c>
      <c r="W138" s="52">
        <f t="shared" si="3"/>
        <v>2792</v>
      </c>
      <c r="X138" s="58"/>
      <c r="Y138" s="58"/>
    </row>
    <row r="139">
      <c r="A139" s="53">
        <v>144.0</v>
      </c>
      <c r="B139" s="54">
        <v>40296.0</v>
      </c>
      <c r="C139" s="55">
        <v>0.31958333333333333</v>
      </c>
      <c r="D139" s="53">
        <v>32.47302</v>
      </c>
      <c r="E139" s="53">
        <v>-80.39544</v>
      </c>
      <c r="F139" s="55">
        <v>0.5817361111111111</v>
      </c>
      <c r="G139" s="53">
        <v>32.61577</v>
      </c>
      <c r="H139" s="53">
        <v>-79.98916</v>
      </c>
      <c r="I139" s="56">
        <v>0.2621527777777778</v>
      </c>
      <c r="J139" s="53">
        <v>27.0</v>
      </c>
      <c r="K139" s="46">
        <f t="shared" si="17"/>
        <v>4.291390728</v>
      </c>
      <c r="L139" s="53">
        <v>60.0</v>
      </c>
      <c r="M139" s="53" t="s">
        <v>34</v>
      </c>
      <c r="N139" s="53" t="s">
        <v>101</v>
      </c>
      <c r="O139" s="46"/>
      <c r="P139" s="49" t="s">
        <v>197</v>
      </c>
      <c r="Q139" s="50">
        <f t="shared" si="14"/>
        <v>1</v>
      </c>
      <c r="R139" s="49" t="s">
        <v>241</v>
      </c>
      <c r="S139" s="51"/>
      <c r="T139" s="51"/>
      <c r="U139" s="51"/>
      <c r="V139" s="51"/>
      <c r="W139" s="52">
        <f t="shared" si="3"/>
        <v>2777</v>
      </c>
      <c r="X139" s="58"/>
      <c r="Y139" s="58"/>
    </row>
    <row r="140">
      <c r="A140" s="53">
        <v>143.0</v>
      </c>
      <c r="B140" s="54">
        <v>40295.0</v>
      </c>
      <c r="C140" s="55">
        <v>0.3067476851851852</v>
      </c>
      <c r="D140" s="53">
        <v>31.99308</v>
      </c>
      <c r="E140" s="53">
        <v>-80.85399</v>
      </c>
      <c r="F140" s="55">
        <v>0.7326967592592593</v>
      </c>
      <c r="G140" s="53">
        <v>32.47375</v>
      </c>
      <c r="H140" s="53">
        <v>-80.39726</v>
      </c>
      <c r="I140" s="56">
        <v>0.4590162037037037</v>
      </c>
      <c r="J140" s="53">
        <v>48.0</v>
      </c>
      <c r="K140" s="46">
        <f t="shared" si="17"/>
        <v>4.357144658</v>
      </c>
      <c r="L140" s="53">
        <v>64.0</v>
      </c>
      <c r="M140" s="53" t="s">
        <v>34</v>
      </c>
      <c r="N140" s="53" t="s">
        <v>249</v>
      </c>
      <c r="O140" s="46"/>
      <c r="P140" s="49" t="s">
        <v>197</v>
      </c>
      <c r="Q140" s="50">
        <f t="shared" si="14"/>
        <v>1</v>
      </c>
      <c r="R140" s="49" t="s">
        <v>241</v>
      </c>
      <c r="S140" s="51"/>
      <c r="T140" s="51"/>
      <c r="U140" s="51"/>
      <c r="V140" s="51"/>
      <c r="W140" s="52">
        <f t="shared" si="3"/>
        <v>2750</v>
      </c>
      <c r="X140" s="58"/>
      <c r="Y140" s="58"/>
    </row>
    <row r="141">
      <c r="A141" s="53">
        <v>142.0</v>
      </c>
      <c r="B141" s="54">
        <v>40294.0</v>
      </c>
      <c r="C141" s="63" t="s">
        <v>64</v>
      </c>
      <c r="D141" s="57"/>
      <c r="E141" s="57"/>
      <c r="F141" s="64"/>
      <c r="G141" s="57"/>
      <c r="H141" s="57"/>
      <c r="I141" s="65"/>
      <c r="J141" s="57"/>
      <c r="K141" s="46"/>
      <c r="L141" s="57"/>
      <c r="M141" s="57"/>
      <c r="N141" s="57"/>
      <c r="O141" s="46"/>
      <c r="P141" s="49" t="s">
        <v>197</v>
      </c>
      <c r="Q141" s="50" t="str">
        <f t="shared" si="14"/>
        <v/>
      </c>
      <c r="R141" s="49" t="s">
        <v>250</v>
      </c>
      <c r="S141" s="51"/>
      <c r="T141" s="51"/>
      <c r="U141" s="51"/>
      <c r="V141" s="51"/>
      <c r="W141" s="52">
        <f t="shared" si="3"/>
        <v>2702</v>
      </c>
      <c r="X141" s="58"/>
      <c r="Y141" s="58"/>
    </row>
    <row r="142">
      <c r="A142" s="53">
        <v>141.0</v>
      </c>
      <c r="B142" s="54">
        <v>40293.0</v>
      </c>
      <c r="C142" s="63" t="s">
        <v>64</v>
      </c>
      <c r="D142" s="57"/>
      <c r="E142" s="57"/>
      <c r="F142" s="64"/>
      <c r="G142" s="57"/>
      <c r="H142" s="57"/>
      <c r="I142" s="65"/>
      <c r="J142" s="57"/>
      <c r="K142" s="46"/>
      <c r="L142" s="57"/>
      <c r="M142" s="57"/>
      <c r="N142" s="53" t="s">
        <v>251</v>
      </c>
      <c r="O142" s="46"/>
      <c r="P142" s="49" t="s">
        <v>197</v>
      </c>
      <c r="Q142" s="50" t="str">
        <f t="shared" si="14"/>
        <v/>
      </c>
      <c r="R142" s="49" t="s">
        <v>250</v>
      </c>
      <c r="S142" s="51"/>
      <c r="T142" s="51"/>
      <c r="U142" s="51"/>
      <c r="V142" s="51"/>
      <c r="W142" s="52">
        <f t="shared" si="3"/>
        <v>2702</v>
      </c>
      <c r="X142" s="58"/>
      <c r="Y142" s="58"/>
    </row>
    <row r="143">
      <c r="A143" s="42">
        <v>140.0</v>
      </c>
      <c r="B143" s="43">
        <v>40292.0</v>
      </c>
      <c r="C143" s="44">
        <v>0.3293287037037037</v>
      </c>
      <c r="D143" s="42">
        <v>31.93893</v>
      </c>
      <c r="E143" s="42">
        <v>-80.92767</v>
      </c>
      <c r="F143" s="44">
        <v>0.4064351851851852</v>
      </c>
      <c r="G143" s="42">
        <v>31.99301</v>
      </c>
      <c r="H143" s="42">
        <v>-80.85395</v>
      </c>
      <c r="I143" s="45">
        <v>0.07710648148148148</v>
      </c>
      <c r="J143" s="42">
        <v>6.0</v>
      </c>
      <c r="K143" s="48">
        <f t="shared" ref="K143:K148" si="18">J143/(I143*24)</f>
        <v>3.242269589</v>
      </c>
      <c r="L143" s="42">
        <v>68.0</v>
      </c>
      <c r="M143" s="42" t="s">
        <v>48</v>
      </c>
      <c r="N143" s="42" t="s">
        <v>252</v>
      </c>
      <c r="O143" s="48"/>
      <c r="P143" s="49" t="s">
        <v>197</v>
      </c>
      <c r="Q143" s="50">
        <f t="shared" si="14"/>
        <v>1</v>
      </c>
      <c r="R143" s="49" t="s">
        <v>250</v>
      </c>
      <c r="S143" s="12"/>
      <c r="T143" s="12"/>
      <c r="U143" s="12"/>
      <c r="V143" s="12"/>
      <c r="W143" s="52">
        <f t="shared" si="3"/>
        <v>2702</v>
      </c>
    </row>
    <row r="144">
      <c r="A144" s="53">
        <v>139.0</v>
      </c>
      <c r="B144" s="54">
        <v>40291.0</v>
      </c>
      <c r="C144" s="55">
        <v>0.3726388888888889</v>
      </c>
      <c r="D144" s="53">
        <v>31.72098</v>
      </c>
      <c r="E144" s="53">
        <v>-81.12719</v>
      </c>
      <c r="F144" s="55">
        <v>0.628449074074074</v>
      </c>
      <c r="G144" s="53">
        <v>31.94218</v>
      </c>
      <c r="H144" s="53">
        <v>-80.92855</v>
      </c>
      <c r="I144" s="56">
        <v>0.25581018518518517</v>
      </c>
      <c r="J144" s="53">
        <v>22.0</v>
      </c>
      <c r="K144" s="46">
        <f t="shared" si="18"/>
        <v>3.583386119</v>
      </c>
      <c r="L144" s="53">
        <v>71.0</v>
      </c>
      <c r="M144" s="53" t="s">
        <v>105</v>
      </c>
      <c r="N144" s="53" t="s">
        <v>253</v>
      </c>
      <c r="O144" s="46"/>
      <c r="P144" s="49" t="s">
        <v>197</v>
      </c>
      <c r="Q144" s="50">
        <f t="shared" si="14"/>
        <v>1</v>
      </c>
      <c r="R144" s="49" t="s">
        <v>250</v>
      </c>
      <c r="S144" s="51"/>
      <c r="T144" s="51"/>
      <c r="U144" s="51"/>
      <c r="V144" s="51"/>
      <c r="W144" s="52">
        <f t="shared" si="3"/>
        <v>2696</v>
      </c>
      <c r="X144" s="58"/>
      <c r="Y144" s="58"/>
    </row>
    <row r="145">
      <c r="A145" s="53">
        <v>138.0</v>
      </c>
      <c r="B145" s="54">
        <v>40290.0</v>
      </c>
      <c r="C145" s="55">
        <v>0.300462962962963</v>
      </c>
      <c r="D145" s="53">
        <v>31.3055</v>
      </c>
      <c r="E145" s="53">
        <v>-81.27235</v>
      </c>
      <c r="F145" s="55">
        <v>0.61875</v>
      </c>
      <c r="G145" s="53">
        <v>31.72075</v>
      </c>
      <c r="H145" s="53">
        <v>-81.13901</v>
      </c>
      <c r="I145" s="56">
        <v>0.3189699074074074</v>
      </c>
      <c r="J145" s="53">
        <v>32.0</v>
      </c>
      <c r="K145" s="46">
        <f t="shared" si="18"/>
        <v>4.180122646</v>
      </c>
      <c r="L145" s="53">
        <v>66.0</v>
      </c>
      <c r="M145" s="53" t="s">
        <v>254</v>
      </c>
      <c r="N145" s="53" t="s">
        <v>255</v>
      </c>
      <c r="O145" s="46"/>
      <c r="P145" s="49" t="s">
        <v>197</v>
      </c>
      <c r="Q145" s="50">
        <f t="shared" si="14"/>
        <v>1</v>
      </c>
      <c r="R145" s="49" t="s">
        <v>250</v>
      </c>
      <c r="S145" s="51"/>
      <c r="T145" s="51"/>
      <c r="U145" s="51"/>
      <c r="V145" s="51"/>
      <c r="W145" s="52">
        <f t="shared" si="3"/>
        <v>2674</v>
      </c>
      <c r="X145" s="58"/>
      <c r="Y145" s="58"/>
    </row>
    <row r="146">
      <c r="A146" s="53">
        <v>137.0</v>
      </c>
      <c r="B146" s="54">
        <v>40289.0</v>
      </c>
      <c r="C146" s="55">
        <v>0.3050347222222222</v>
      </c>
      <c r="D146" s="53">
        <v>30.89702</v>
      </c>
      <c r="E146" s="53">
        <v>-81.44603</v>
      </c>
      <c r="F146" s="55">
        <v>0.6206712962962962</v>
      </c>
      <c r="G146" s="53">
        <v>31.30685</v>
      </c>
      <c r="H146" s="53">
        <v>-81.27207</v>
      </c>
      <c r="I146" s="56">
        <v>0.3156365740740741</v>
      </c>
      <c r="J146" s="53">
        <v>33.0</v>
      </c>
      <c r="K146" s="46">
        <f t="shared" si="18"/>
        <v>4.356275897</v>
      </c>
      <c r="L146" s="53">
        <v>67.0</v>
      </c>
      <c r="M146" s="53" t="s">
        <v>256</v>
      </c>
      <c r="N146" s="53" t="s">
        <v>257</v>
      </c>
      <c r="O146" s="46"/>
      <c r="P146" s="49" t="s">
        <v>197</v>
      </c>
      <c r="Q146" s="50">
        <f t="shared" si="14"/>
        <v>1</v>
      </c>
      <c r="R146" s="49" t="s">
        <v>250</v>
      </c>
      <c r="S146" s="51"/>
      <c r="T146" s="51"/>
      <c r="U146" s="51"/>
      <c r="V146" s="51"/>
      <c r="W146" s="52">
        <f t="shared" si="3"/>
        <v>2642</v>
      </c>
      <c r="X146" s="58"/>
      <c r="Y146" s="58"/>
    </row>
    <row r="147">
      <c r="A147" s="53">
        <v>136.0</v>
      </c>
      <c r="B147" s="54">
        <v>40288.0</v>
      </c>
      <c r="C147" s="55">
        <v>0.33295138888888887</v>
      </c>
      <c r="D147" s="53">
        <v>30.72063</v>
      </c>
      <c r="E147" s="53">
        <v>-81.48673</v>
      </c>
      <c r="F147" s="55">
        <v>0.7362847222222222</v>
      </c>
      <c r="G147" s="53">
        <v>30.89595</v>
      </c>
      <c r="H147" s="53">
        <v>-81.44483</v>
      </c>
      <c r="I147" s="56">
        <v>0.4033333333333333</v>
      </c>
      <c r="J147" s="53">
        <v>17.0</v>
      </c>
      <c r="K147" s="46">
        <f t="shared" si="18"/>
        <v>1.756198347</v>
      </c>
      <c r="L147" s="53">
        <v>62.0</v>
      </c>
      <c r="M147" s="53" t="s">
        <v>214</v>
      </c>
      <c r="N147" s="53" t="s">
        <v>258</v>
      </c>
      <c r="O147" s="46"/>
      <c r="P147" s="49" t="s">
        <v>197</v>
      </c>
      <c r="Q147" s="50">
        <f t="shared" si="14"/>
        <v>1</v>
      </c>
      <c r="R147" s="49" t="s">
        <v>250</v>
      </c>
      <c r="S147" s="51"/>
      <c r="T147" s="51"/>
      <c r="U147" s="51"/>
      <c r="V147" s="51"/>
      <c r="W147" s="52">
        <f t="shared" si="3"/>
        <v>2609</v>
      </c>
      <c r="X147" s="58"/>
      <c r="Y147" s="58"/>
    </row>
    <row r="148">
      <c r="A148" s="42">
        <v>135.0</v>
      </c>
      <c r="B148" s="43">
        <v>40287.0</v>
      </c>
      <c r="C148" s="44">
        <v>0.7292824074074075</v>
      </c>
      <c r="D148" s="42">
        <v>43.37101</v>
      </c>
      <c r="E148" s="42">
        <v>-89.5708</v>
      </c>
      <c r="F148" s="44">
        <v>0.7688310185185185</v>
      </c>
      <c r="G148" s="42">
        <v>30.71905</v>
      </c>
      <c r="H148" s="42">
        <v>-81.49012</v>
      </c>
      <c r="I148" s="45">
        <v>0.03954861111111111</v>
      </c>
      <c r="J148" s="42">
        <v>5.0</v>
      </c>
      <c r="K148" s="48">
        <f t="shared" si="18"/>
        <v>5.267778753</v>
      </c>
      <c r="L148" s="42">
        <v>63.0</v>
      </c>
      <c r="M148" s="42" t="s">
        <v>226</v>
      </c>
      <c r="N148" s="42" t="s">
        <v>259</v>
      </c>
      <c r="O148" s="48"/>
      <c r="P148" s="49" t="s">
        <v>197</v>
      </c>
      <c r="Q148" s="50">
        <f t="shared" si="14"/>
        <v>1</v>
      </c>
      <c r="R148" s="49" t="s">
        <v>250</v>
      </c>
      <c r="S148" s="12"/>
      <c r="T148" s="12"/>
      <c r="U148" s="12"/>
      <c r="V148" s="12"/>
      <c r="W148" s="52">
        <f t="shared" si="3"/>
        <v>2592</v>
      </c>
    </row>
    <row r="149">
      <c r="A149" s="70">
        <v>132.0</v>
      </c>
      <c r="B149" s="71">
        <v>40284.0</v>
      </c>
      <c r="C149" s="72" t="s">
        <v>64</v>
      </c>
      <c r="D149" s="73" t="s">
        <v>260</v>
      </c>
      <c r="J149" s="74"/>
      <c r="K149" s="75"/>
      <c r="L149" s="74"/>
      <c r="M149" s="74"/>
      <c r="N149" s="73" t="s">
        <v>192</v>
      </c>
      <c r="O149" s="75"/>
      <c r="P149" s="76"/>
      <c r="Q149" s="76"/>
      <c r="R149" s="76"/>
      <c r="S149" s="76"/>
      <c r="T149" s="76"/>
      <c r="U149" s="76"/>
      <c r="V149" s="76"/>
      <c r="W149" s="52">
        <f t="shared" si="3"/>
        <v>2587</v>
      </c>
      <c r="X149" s="77"/>
      <c r="Y149" s="77"/>
    </row>
    <row r="150">
      <c r="A150" s="53">
        <v>131.0</v>
      </c>
      <c r="B150" s="54">
        <v>40283.0</v>
      </c>
      <c r="C150" s="63" t="s">
        <v>64</v>
      </c>
      <c r="D150" s="78"/>
      <c r="E150" s="78"/>
      <c r="F150" s="78"/>
      <c r="G150" s="78"/>
      <c r="H150" s="78"/>
      <c r="I150" s="78"/>
      <c r="J150" s="57"/>
      <c r="K150" s="46"/>
      <c r="L150" s="57"/>
      <c r="M150" s="57"/>
      <c r="N150" s="57"/>
      <c r="O150" s="46"/>
      <c r="P150" s="49" t="s">
        <v>197</v>
      </c>
      <c r="Q150" s="50" t="str">
        <f t="shared" ref="Q150:Q160" si="19">if($J150="", "", 1)</f>
        <v/>
      </c>
      <c r="R150" s="49" t="s">
        <v>250</v>
      </c>
      <c r="S150" s="51"/>
      <c r="T150" s="51"/>
      <c r="U150" s="51"/>
      <c r="V150" s="51"/>
      <c r="W150" s="52">
        <f t="shared" si="3"/>
        <v>2587</v>
      </c>
      <c r="X150" s="58"/>
      <c r="Y150" s="58"/>
    </row>
    <row r="151">
      <c r="A151" s="79">
        <v>130.0</v>
      </c>
      <c r="B151" s="80">
        <v>40282.0</v>
      </c>
      <c r="C151" s="81">
        <v>0.2982638888888889</v>
      </c>
      <c r="D151" s="79">
        <v>30.67298</v>
      </c>
      <c r="E151" s="79">
        <v>-81.46903</v>
      </c>
      <c r="F151" s="81">
        <v>0.3853935185185185</v>
      </c>
      <c r="G151" s="79">
        <v>30.72005</v>
      </c>
      <c r="H151" s="79">
        <v>-81.55025</v>
      </c>
      <c r="I151" s="82">
        <v>0.08712962962962963</v>
      </c>
      <c r="J151" s="79">
        <v>9.0</v>
      </c>
      <c r="K151" s="46">
        <f t="shared" ref="K151:K153" si="20">J151/(I151*24)</f>
        <v>4.303931987</v>
      </c>
      <c r="L151" s="79">
        <v>64.0</v>
      </c>
      <c r="M151" s="79" t="s">
        <v>208</v>
      </c>
      <c r="N151" s="79" t="s">
        <v>261</v>
      </c>
      <c r="O151" s="83"/>
      <c r="P151" s="49" t="s">
        <v>197</v>
      </c>
      <c r="Q151" s="50">
        <f t="shared" si="19"/>
        <v>1</v>
      </c>
      <c r="R151" s="49" t="s">
        <v>262</v>
      </c>
      <c r="S151" s="51"/>
      <c r="T151" s="51"/>
      <c r="U151" s="51"/>
      <c r="V151" s="51"/>
      <c r="W151" s="52">
        <f t="shared" si="3"/>
        <v>2587</v>
      </c>
      <c r="X151" s="58"/>
      <c r="Y151" s="58"/>
    </row>
    <row r="152">
      <c r="A152" s="79">
        <v>129.0</v>
      </c>
      <c r="B152" s="80">
        <v>40281.0</v>
      </c>
      <c r="C152" s="81">
        <v>0.2940625</v>
      </c>
      <c r="D152" s="79">
        <v>30.32696</v>
      </c>
      <c r="E152" s="79">
        <v>-81.43687</v>
      </c>
      <c r="F152" s="81">
        <v>0.6176851851851852</v>
      </c>
      <c r="G152" s="79">
        <v>30.67286</v>
      </c>
      <c r="H152" s="79">
        <v>-81.46879</v>
      </c>
      <c r="I152" s="82">
        <v>0.32362268518518517</v>
      </c>
      <c r="J152" s="79">
        <v>26.0</v>
      </c>
      <c r="K152" s="46">
        <f t="shared" si="20"/>
        <v>3.34751976</v>
      </c>
      <c r="L152" s="79">
        <v>68.0</v>
      </c>
      <c r="M152" s="79" t="s">
        <v>263</v>
      </c>
      <c r="N152" s="79" t="s">
        <v>264</v>
      </c>
      <c r="O152" s="83"/>
      <c r="P152" s="49" t="s">
        <v>197</v>
      </c>
      <c r="Q152" s="50">
        <f t="shared" si="19"/>
        <v>1</v>
      </c>
      <c r="R152" s="49" t="s">
        <v>262</v>
      </c>
      <c r="S152" s="51"/>
      <c r="T152" s="51"/>
      <c r="U152" s="51"/>
      <c r="V152" s="51"/>
      <c r="W152" s="52">
        <f t="shared" si="3"/>
        <v>2578</v>
      </c>
      <c r="X152" s="58"/>
      <c r="Y152" s="58"/>
    </row>
    <row r="153">
      <c r="A153" s="79">
        <v>128.0</v>
      </c>
      <c r="B153" s="80">
        <v>40280.0</v>
      </c>
      <c r="C153" s="81">
        <v>0.30302083333333335</v>
      </c>
      <c r="D153" s="79">
        <v>29.88173</v>
      </c>
      <c r="E153" s="79">
        <v>-81.28046</v>
      </c>
      <c r="F153" s="81">
        <v>0.6461458333333333</v>
      </c>
      <c r="G153" s="79">
        <v>30.32704</v>
      </c>
      <c r="H153" s="79">
        <v>-81.43684</v>
      </c>
      <c r="I153" s="82">
        <v>0.343125</v>
      </c>
      <c r="J153" s="79">
        <v>34.0</v>
      </c>
      <c r="K153" s="46">
        <f t="shared" si="20"/>
        <v>4.128718883</v>
      </c>
      <c r="L153" s="79">
        <v>66.0</v>
      </c>
      <c r="M153" s="79" t="s">
        <v>265</v>
      </c>
      <c r="N153" s="79" t="s">
        <v>266</v>
      </c>
      <c r="O153" s="83"/>
      <c r="P153" s="49" t="s">
        <v>197</v>
      </c>
      <c r="Q153" s="50">
        <f t="shared" si="19"/>
        <v>1</v>
      </c>
      <c r="R153" s="49" t="s">
        <v>262</v>
      </c>
      <c r="S153" s="51"/>
      <c r="T153" s="51"/>
      <c r="U153" s="51"/>
      <c r="V153" s="51"/>
      <c r="W153" s="52">
        <f t="shared" si="3"/>
        <v>2552</v>
      </c>
      <c r="X153" s="58"/>
      <c r="Y153" s="58"/>
    </row>
    <row r="154">
      <c r="A154" s="10">
        <v>127.0</v>
      </c>
      <c r="B154" s="84">
        <v>40279.0</v>
      </c>
      <c r="C154" s="10" t="s">
        <v>64</v>
      </c>
      <c r="D154" s="9"/>
      <c r="E154" s="9"/>
      <c r="F154" s="9"/>
      <c r="G154" s="9"/>
      <c r="H154" s="9"/>
      <c r="I154" s="9"/>
      <c r="J154" s="9"/>
      <c r="K154" s="18"/>
      <c r="L154" s="9"/>
      <c r="M154" s="9"/>
      <c r="N154" s="10" t="s">
        <v>267</v>
      </c>
      <c r="O154" s="11"/>
      <c r="P154" s="49" t="s">
        <v>197</v>
      </c>
      <c r="Q154" s="50" t="str">
        <f t="shared" si="19"/>
        <v/>
      </c>
      <c r="R154" s="49" t="s">
        <v>262</v>
      </c>
      <c r="S154" s="12"/>
      <c r="T154" s="12"/>
      <c r="U154" s="12"/>
      <c r="V154" s="12"/>
      <c r="W154" s="52">
        <f t="shared" si="3"/>
        <v>2518</v>
      </c>
    </row>
    <row r="155">
      <c r="A155" s="79">
        <v>126.0</v>
      </c>
      <c r="B155" s="80">
        <v>40278.0</v>
      </c>
      <c r="C155" s="81">
        <v>0.2937268518518519</v>
      </c>
      <c r="D155" s="79">
        <v>29.62298</v>
      </c>
      <c r="E155" s="79">
        <v>-81.21019</v>
      </c>
      <c r="F155" s="81">
        <v>0.7623842592592592</v>
      </c>
      <c r="G155" s="79">
        <v>29.90307</v>
      </c>
      <c r="H155" s="79">
        <v>-81.30788</v>
      </c>
      <c r="I155" s="82">
        <v>0.3019907407407407</v>
      </c>
      <c r="J155" s="79">
        <v>26.0</v>
      </c>
      <c r="K155" s="46">
        <f t="shared" ref="K155:K160" si="21">J155/(I155*24)</f>
        <v>3.587306454</v>
      </c>
      <c r="L155" s="79">
        <v>60.0</v>
      </c>
      <c r="M155" s="79" t="s">
        <v>268</v>
      </c>
      <c r="N155" s="79" t="s">
        <v>269</v>
      </c>
      <c r="O155" s="83"/>
      <c r="P155" s="49" t="s">
        <v>197</v>
      </c>
      <c r="Q155" s="50">
        <f t="shared" si="19"/>
        <v>1</v>
      </c>
      <c r="R155" s="49" t="s">
        <v>262</v>
      </c>
      <c r="S155" s="51"/>
      <c r="T155" s="51"/>
      <c r="U155" s="51"/>
      <c r="V155" s="51"/>
      <c r="W155" s="52">
        <f t="shared" si="3"/>
        <v>2518</v>
      </c>
      <c r="X155" s="58"/>
      <c r="Y155" s="58"/>
    </row>
    <row r="156">
      <c r="A156" s="79">
        <v>125.0</v>
      </c>
      <c r="B156" s="80">
        <v>40277.0</v>
      </c>
      <c r="C156" s="81">
        <v>0.2877777777777778</v>
      </c>
      <c r="D156" s="79">
        <v>29.13974</v>
      </c>
      <c r="E156" s="79">
        <v>-80.97085</v>
      </c>
      <c r="F156" s="81">
        <v>0.83125</v>
      </c>
      <c r="G156" s="79">
        <v>29.62217</v>
      </c>
      <c r="H156" s="79">
        <v>-81.21079</v>
      </c>
      <c r="I156" s="82">
        <v>0.39795138888888887</v>
      </c>
      <c r="J156" s="79">
        <v>37.0</v>
      </c>
      <c r="K156" s="46">
        <f t="shared" si="21"/>
        <v>3.874007504</v>
      </c>
      <c r="L156" s="79">
        <v>72.0</v>
      </c>
      <c r="M156" s="79" t="s">
        <v>165</v>
      </c>
      <c r="N156" s="79" t="s">
        <v>270</v>
      </c>
      <c r="O156" s="83"/>
      <c r="P156" s="49" t="s">
        <v>197</v>
      </c>
      <c r="Q156" s="50">
        <f t="shared" si="19"/>
        <v>1</v>
      </c>
      <c r="R156" s="49" t="s">
        <v>262</v>
      </c>
      <c r="S156" s="51"/>
      <c r="T156" s="51"/>
      <c r="U156" s="51"/>
      <c r="V156" s="51"/>
      <c r="W156" s="52">
        <f t="shared" si="3"/>
        <v>2492</v>
      </c>
      <c r="X156" s="58"/>
      <c r="Y156" s="58"/>
    </row>
    <row r="157">
      <c r="A157" s="79">
        <v>124.0</v>
      </c>
      <c r="B157" s="80">
        <v>40276.0</v>
      </c>
      <c r="C157" s="81">
        <v>0.3270486111111111</v>
      </c>
      <c r="D157" s="79">
        <v>28.64974</v>
      </c>
      <c r="E157" s="79">
        <v>-80.80549</v>
      </c>
      <c r="F157" s="81">
        <v>0.7089699074074074</v>
      </c>
      <c r="G157" s="79">
        <v>29.13558</v>
      </c>
      <c r="H157" s="79">
        <v>-80.96924</v>
      </c>
      <c r="I157" s="82">
        <v>0.34375</v>
      </c>
      <c r="J157" s="79">
        <v>41.0</v>
      </c>
      <c r="K157" s="46">
        <f t="shared" si="21"/>
        <v>4.96969697</v>
      </c>
      <c r="L157" s="79">
        <v>75.0</v>
      </c>
      <c r="M157" s="79" t="s">
        <v>105</v>
      </c>
      <c r="N157" s="79" t="s">
        <v>271</v>
      </c>
      <c r="O157" s="83"/>
      <c r="P157" s="49" t="s">
        <v>197</v>
      </c>
      <c r="Q157" s="50">
        <f t="shared" si="19"/>
        <v>1</v>
      </c>
      <c r="R157" s="49" t="s">
        <v>262</v>
      </c>
      <c r="S157" s="51"/>
      <c r="T157" s="51"/>
      <c r="U157" s="51"/>
      <c r="V157" s="51"/>
      <c r="W157" s="52">
        <f t="shared" si="3"/>
        <v>2455</v>
      </c>
      <c r="X157" s="58"/>
      <c r="Y157" s="58"/>
    </row>
    <row r="158">
      <c r="A158" s="79">
        <v>123.0</v>
      </c>
      <c r="B158" s="80">
        <v>40275.0</v>
      </c>
      <c r="C158" s="81">
        <v>0.29475694444444445</v>
      </c>
      <c r="D158" s="79">
        <v>27.98978</v>
      </c>
      <c r="E158" s="79">
        <v>-80.54541</v>
      </c>
      <c r="F158" s="81">
        <v>0.7586805555555556</v>
      </c>
      <c r="G158" s="79">
        <v>28.63812</v>
      </c>
      <c r="H158" s="79">
        <v>-80.80313</v>
      </c>
      <c r="I158" s="82">
        <v>0.46392361111111113</v>
      </c>
      <c r="J158" s="79">
        <v>48.0</v>
      </c>
      <c r="K158" s="46">
        <f t="shared" si="21"/>
        <v>4.311054562</v>
      </c>
      <c r="L158" s="79">
        <v>72.0</v>
      </c>
      <c r="M158" s="79" t="s">
        <v>272</v>
      </c>
      <c r="N158" s="79" t="s">
        <v>240</v>
      </c>
      <c r="O158" s="83"/>
      <c r="P158" s="49" t="s">
        <v>197</v>
      </c>
      <c r="Q158" s="50">
        <f t="shared" si="19"/>
        <v>1</v>
      </c>
      <c r="R158" s="49" t="s">
        <v>262</v>
      </c>
      <c r="S158" s="51"/>
      <c r="T158" s="51"/>
      <c r="U158" s="51"/>
      <c r="V158" s="51"/>
      <c r="W158" s="52">
        <f t="shared" si="3"/>
        <v>2414</v>
      </c>
      <c r="X158" s="58"/>
      <c r="Y158" s="58"/>
    </row>
    <row r="159">
      <c r="A159" s="10">
        <v>122.0</v>
      </c>
      <c r="B159" s="84">
        <v>40274.0</v>
      </c>
      <c r="C159" s="85">
        <v>0.3972222222222222</v>
      </c>
      <c r="D159" s="10">
        <v>27.70652</v>
      </c>
      <c r="E159" s="10">
        <v>-80.39293</v>
      </c>
      <c r="F159" s="85">
        <v>0.7506944444444444</v>
      </c>
      <c r="G159" s="10">
        <v>27.9891</v>
      </c>
      <c r="H159" s="10">
        <v>-80.54444</v>
      </c>
      <c r="I159" s="86">
        <v>0.3533449074074074</v>
      </c>
      <c r="J159" s="10">
        <v>22.0</v>
      </c>
      <c r="K159" s="46">
        <f t="shared" si="21"/>
        <v>2.594254643</v>
      </c>
      <c r="L159" s="10">
        <v>67.0</v>
      </c>
      <c r="M159" s="10" t="s">
        <v>273</v>
      </c>
      <c r="N159" s="10" t="s">
        <v>274</v>
      </c>
      <c r="O159" s="11"/>
      <c r="P159" s="49" t="s">
        <v>197</v>
      </c>
      <c r="Q159" s="50">
        <f t="shared" si="19"/>
        <v>1</v>
      </c>
      <c r="R159" s="49" t="s">
        <v>262</v>
      </c>
      <c r="S159" s="12"/>
      <c r="T159" s="12"/>
      <c r="U159" s="12"/>
      <c r="V159" s="12"/>
      <c r="W159" s="52">
        <f t="shared" si="3"/>
        <v>2366</v>
      </c>
    </row>
    <row r="160">
      <c r="A160" s="10">
        <v>121.0</v>
      </c>
      <c r="B160" s="84">
        <v>40273.0</v>
      </c>
      <c r="C160" s="85">
        <v>0.5833333333333334</v>
      </c>
      <c r="D160" s="79">
        <v>27.45177</v>
      </c>
      <c r="E160" s="79">
        <v>-80.32283</v>
      </c>
      <c r="F160" s="85">
        <v>0.7972222222222223</v>
      </c>
      <c r="G160" s="10">
        <v>27.69981</v>
      </c>
      <c r="H160" s="10">
        <v>-80.39235</v>
      </c>
      <c r="I160" s="86">
        <v>0.21388888888888888</v>
      </c>
      <c r="J160" s="10">
        <v>18.0</v>
      </c>
      <c r="K160" s="46">
        <f t="shared" si="21"/>
        <v>3.506493506</v>
      </c>
      <c r="L160" s="10">
        <v>67.0</v>
      </c>
      <c r="M160" s="10" t="s">
        <v>275</v>
      </c>
      <c r="N160" s="10" t="s">
        <v>276</v>
      </c>
      <c r="O160" s="11"/>
      <c r="P160" s="49" t="s">
        <v>197</v>
      </c>
      <c r="Q160" s="50">
        <f t="shared" si="19"/>
        <v>1</v>
      </c>
      <c r="R160" s="49" t="s">
        <v>262</v>
      </c>
      <c r="S160" s="12"/>
      <c r="T160" s="12"/>
      <c r="U160" s="12"/>
      <c r="V160" s="12"/>
      <c r="W160" s="52">
        <f t="shared" si="3"/>
        <v>2344</v>
      </c>
    </row>
    <row r="161">
      <c r="A161" s="73">
        <v>98.0</v>
      </c>
      <c r="B161" s="87">
        <v>40250.0</v>
      </c>
      <c r="C161" s="73" t="s">
        <v>64</v>
      </c>
      <c r="D161" s="73" t="s">
        <v>277</v>
      </c>
      <c r="J161" s="88"/>
      <c r="K161" s="89"/>
      <c r="L161" s="88"/>
      <c r="M161" s="88"/>
      <c r="N161" s="73" t="s">
        <v>192</v>
      </c>
      <c r="O161" s="90"/>
      <c r="P161" s="76"/>
      <c r="Q161" s="76"/>
      <c r="R161" s="76"/>
      <c r="S161" s="76"/>
      <c r="T161" s="76"/>
      <c r="U161" s="76"/>
      <c r="V161" s="76"/>
      <c r="W161" s="52">
        <f t="shared" si="3"/>
        <v>2326</v>
      </c>
      <c r="X161" s="77"/>
      <c r="Y161" s="77"/>
    </row>
    <row r="162">
      <c r="A162" s="79">
        <v>97.0</v>
      </c>
      <c r="B162" s="80">
        <v>40249.0</v>
      </c>
      <c r="C162" s="79" t="s">
        <v>64</v>
      </c>
      <c r="D162" s="78"/>
      <c r="E162" s="78"/>
      <c r="F162" s="78"/>
      <c r="G162" s="78"/>
      <c r="H162" s="78"/>
      <c r="I162" s="78"/>
      <c r="J162" s="78"/>
      <c r="K162" s="91"/>
      <c r="L162" s="78"/>
      <c r="M162" s="78"/>
      <c r="N162" s="92" t="s">
        <v>278</v>
      </c>
      <c r="O162" s="83"/>
      <c r="P162" s="49" t="s">
        <v>197</v>
      </c>
      <c r="Q162" s="50" t="str">
        <f t="shared" ref="Q162:Q165" si="22">if($J162="", "", 1)</f>
        <v/>
      </c>
      <c r="R162" s="49" t="s">
        <v>262</v>
      </c>
      <c r="S162" s="51"/>
      <c r="T162" s="51"/>
      <c r="U162" s="51"/>
      <c r="V162" s="51"/>
      <c r="W162" s="52">
        <f t="shared" si="3"/>
        <v>2326</v>
      </c>
      <c r="X162" s="58"/>
      <c r="Y162" s="58"/>
    </row>
    <row r="163">
      <c r="A163" s="79">
        <v>96.0</v>
      </c>
      <c r="B163" s="80">
        <v>40248.0</v>
      </c>
      <c r="C163" s="81">
        <v>0.3821759259259259</v>
      </c>
      <c r="D163" s="79">
        <v>26.94696</v>
      </c>
      <c r="E163" s="79">
        <v>-80.08297</v>
      </c>
      <c r="F163" s="81">
        <v>0.7287962962962963</v>
      </c>
      <c r="G163" s="79">
        <v>27.45177</v>
      </c>
      <c r="H163" s="79">
        <v>-80.32283</v>
      </c>
      <c r="I163" s="82">
        <v>0.34662037037037036</v>
      </c>
      <c r="J163" s="79">
        <v>40.0</v>
      </c>
      <c r="K163" s="46">
        <f t="shared" ref="K163:K165" si="23">J163/(I163*24)</f>
        <v>4.808334446</v>
      </c>
      <c r="L163" s="79">
        <v>72.0</v>
      </c>
      <c r="M163" s="79" t="s">
        <v>279</v>
      </c>
      <c r="N163" s="79" t="s">
        <v>280</v>
      </c>
      <c r="O163" s="83"/>
      <c r="P163" s="49" t="s">
        <v>197</v>
      </c>
      <c r="Q163" s="50">
        <f t="shared" si="22"/>
        <v>1</v>
      </c>
      <c r="R163" s="49" t="s">
        <v>262</v>
      </c>
      <c r="S163" s="51"/>
      <c r="T163" s="51"/>
      <c r="U163" s="51"/>
      <c r="V163" s="51"/>
      <c r="W163" s="52">
        <f t="shared" si="3"/>
        <v>2326</v>
      </c>
      <c r="X163" s="58"/>
      <c r="Y163" s="58"/>
    </row>
    <row r="164">
      <c r="A164" s="79">
        <v>95.0</v>
      </c>
      <c r="B164" s="80">
        <v>40247.0</v>
      </c>
      <c r="C164" s="81">
        <v>0.3835763888888889</v>
      </c>
      <c r="D164" s="79">
        <v>26.33627</v>
      </c>
      <c r="E164" s="79">
        <v>-80.06877</v>
      </c>
      <c r="F164" s="81">
        <v>0.7588310185185185</v>
      </c>
      <c r="G164" s="79">
        <v>26.9403</v>
      </c>
      <c r="H164" s="79">
        <v>-80.0852</v>
      </c>
      <c r="I164" s="82">
        <v>0.37525462962962963</v>
      </c>
      <c r="J164" s="79">
        <v>43.0</v>
      </c>
      <c r="K164" s="46">
        <f t="shared" si="23"/>
        <v>4.774535809</v>
      </c>
      <c r="L164" s="79">
        <v>67.0</v>
      </c>
      <c r="M164" s="79" t="s">
        <v>281</v>
      </c>
      <c r="N164" s="79" t="s">
        <v>282</v>
      </c>
      <c r="O164" s="83"/>
      <c r="P164" s="49" t="s">
        <v>197</v>
      </c>
      <c r="Q164" s="50">
        <f t="shared" si="22"/>
        <v>1</v>
      </c>
      <c r="R164" s="49" t="s">
        <v>262</v>
      </c>
      <c r="S164" s="51"/>
      <c r="T164" s="51"/>
      <c r="U164" s="51"/>
      <c r="V164" s="51"/>
      <c r="W164" s="52">
        <f t="shared" si="3"/>
        <v>2286</v>
      </c>
      <c r="X164" s="58"/>
      <c r="Y164" s="58"/>
    </row>
    <row r="165">
      <c r="A165" s="10">
        <v>94.0</v>
      </c>
      <c r="B165" s="84">
        <v>40246.0</v>
      </c>
      <c r="C165" s="85">
        <v>0.48966435185185186</v>
      </c>
      <c r="D165" s="79">
        <v>26.05875</v>
      </c>
      <c r="E165" s="79">
        <v>-80.13415</v>
      </c>
      <c r="F165" s="85">
        <v>0.6885763888888888</v>
      </c>
      <c r="G165" s="10">
        <v>26.33452</v>
      </c>
      <c r="H165" s="10">
        <v>-80.0722</v>
      </c>
      <c r="I165" s="86">
        <v>0.19891203703703703</v>
      </c>
      <c r="J165" s="10">
        <v>22.0</v>
      </c>
      <c r="K165" s="48">
        <f t="shared" si="23"/>
        <v>4.608402188</v>
      </c>
      <c r="L165" s="10">
        <v>67.0</v>
      </c>
      <c r="M165" s="10" t="s">
        <v>283</v>
      </c>
      <c r="N165" s="10" t="s">
        <v>284</v>
      </c>
      <c r="O165" s="11"/>
      <c r="P165" s="49" t="s">
        <v>197</v>
      </c>
      <c r="Q165" s="50">
        <f t="shared" si="22"/>
        <v>1</v>
      </c>
      <c r="R165" s="49" t="s">
        <v>262</v>
      </c>
      <c r="S165" s="12"/>
      <c r="T165" s="12"/>
      <c r="U165" s="12"/>
      <c r="V165" s="12"/>
      <c r="W165" s="52">
        <f t="shared" si="3"/>
        <v>2243</v>
      </c>
    </row>
    <row r="166">
      <c r="A166" s="73">
        <v>81.0</v>
      </c>
      <c r="B166" s="87">
        <v>40233.0</v>
      </c>
      <c r="C166" s="73" t="s">
        <v>64</v>
      </c>
      <c r="D166" s="73" t="s">
        <v>285</v>
      </c>
      <c r="J166" s="88"/>
      <c r="K166" s="89"/>
      <c r="L166" s="88"/>
      <c r="M166" s="88"/>
      <c r="N166" s="73" t="s">
        <v>192</v>
      </c>
      <c r="O166" s="90"/>
      <c r="P166" s="76"/>
      <c r="Q166" s="76"/>
      <c r="R166" s="76"/>
      <c r="S166" s="76"/>
      <c r="T166" s="76"/>
      <c r="U166" s="76"/>
      <c r="V166" s="76"/>
      <c r="W166" s="52">
        <f t="shared" si="3"/>
        <v>2221</v>
      </c>
      <c r="X166" s="77"/>
      <c r="Y166" s="77"/>
    </row>
    <row r="167">
      <c r="A167" s="79">
        <v>80.0</v>
      </c>
      <c r="B167" s="80">
        <v>40232.0</v>
      </c>
      <c r="C167" s="81">
        <v>0.30850694444444443</v>
      </c>
      <c r="D167" s="79">
        <v>25.73298</v>
      </c>
      <c r="E167" s="79">
        <v>-80.1596</v>
      </c>
      <c r="F167" s="81">
        <v>0.6709837962962963</v>
      </c>
      <c r="G167" s="79">
        <v>26.05875</v>
      </c>
      <c r="H167" s="79">
        <v>-80.13415</v>
      </c>
      <c r="I167" s="82">
        <v>0.35900462962962965</v>
      </c>
      <c r="J167" s="79">
        <v>28.0</v>
      </c>
      <c r="K167" s="46">
        <f>J167/(I167*24)</f>
        <v>3.249725966</v>
      </c>
      <c r="L167" s="79">
        <v>72.0</v>
      </c>
      <c r="M167" s="79" t="s">
        <v>286</v>
      </c>
      <c r="N167" s="79" t="s">
        <v>287</v>
      </c>
      <c r="O167" s="83"/>
      <c r="P167" s="49" t="s">
        <v>197</v>
      </c>
      <c r="Q167" s="50">
        <f t="shared" ref="Q167:Q246" si="24">if($J167="", "", 1)</f>
        <v>1</v>
      </c>
      <c r="R167" s="49" t="s">
        <v>262</v>
      </c>
      <c r="S167" s="51"/>
      <c r="T167" s="51"/>
      <c r="U167" s="51"/>
      <c r="V167" s="51"/>
      <c r="W167" s="52">
        <f t="shared" si="3"/>
        <v>2221</v>
      </c>
      <c r="X167" s="58"/>
      <c r="Y167" s="58"/>
    </row>
    <row r="168">
      <c r="A168" s="79">
        <v>79.0</v>
      </c>
      <c r="B168" s="80">
        <v>40231.0</v>
      </c>
      <c r="C168" s="79" t="s">
        <v>64</v>
      </c>
      <c r="D168" s="78"/>
      <c r="E168" s="78"/>
      <c r="F168" s="78"/>
      <c r="G168" s="78"/>
      <c r="H168" s="78"/>
      <c r="I168" s="78"/>
      <c r="J168" s="78"/>
      <c r="K168" s="91"/>
      <c r="L168" s="78"/>
      <c r="M168" s="78"/>
      <c r="N168" s="79" t="s">
        <v>288</v>
      </c>
      <c r="O168" s="83"/>
      <c r="P168" s="49" t="s">
        <v>197</v>
      </c>
      <c r="Q168" s="50" t="str">
        <f t="shared" si="24"/>
        <v/>
      </c>
      <c r="R168" s="49" t="s">
        <v>262</v>
      </c>
      <c r="S168" s="51"/>
      <c r="T168" s="51"/>
      <c r="U168" s="51"/>
      <c r="V168" s="51"/>
      <c r="W168" s="52">
        <f t="shared" si="3"/>
        <v>2193</v>
      </c>
      <c r="X168" s="58"/>
      <c r="Y168" s="58"/>
    </row>
    <row r="169">
      <c r="A169" s="79">
        <v>78.0</v>
      </c>
      <c r="B169" s="80">
        <v>40230.0</v>
      </c>
      <c r="C169" s="79" t="s">
        <v>64</v>
      </c>
      <c r="D169" s="78"/>
      <c r="E169" s="78"/>
      <c r="F169" s="78"/>
      <c r="G169" s="78"/>
      <c r="H169" s="78"/>
      <c r="I169" s="78"/>
      <c r="J169" s="78"/>
      <c r="K169" s="91"/>
      <c r="L169" s="78"/>
      <c r="M169" s="78"/>
      <c r="N169" s="79" t="s">
        <v>289</v>
      </c>
      <c r="O169" s="83"/>
      <c r="P169" s="49" t="s">
        <v>197</v>
      </c>
      <c r="Q169" s="50" t="str">
        <f t="shared" si="24"/>
        <v/>
      </c>
      <c r="R169" s="49" t="s">
        <v>262</v>
      </c>
      <c r="S169" s="51"/>
      <c r="T169" s="51"/>
      <c r="U169" s="51"/>
      <c r="V169" s="51"/>
      <c r="W169" s="52">
        <f t="shared" si="3"/>
        <v>2193</v>
      </c>
      <c r="X169" s="58"/>
      <c r="Y169" s="58"/>
    </row>
    <row r="170">
      <c r="A170" s="79">
        <v>77.0</v>
      </c>
      <c r="B170" s="80">
        <v>40229.0</v>
      </c>
      <c r="C170" s="79" t="s">
        <v>64</v>
      </c>
      <c r="D170" s="78"/>
      <c r="E170" s="78"/>
      <c r="F170" s="78"/>
      <c r="G170" s="78"/>
      <c r="H170" s="78"/>
      <c r="I170" s="78"/>
      <c r="J170" s="78"/>
      <c r="K170" s="91"/>
      <c r="L170" s="78"/>
      <c r="M170" s="78"/>
      <c r="N170" s="79" t="s">
        <v>289</v>
      </c>
      <c r="O170" s="83"/>
      <c r="P170" s="49" t="s">
        <v>197</v>
      </c>
      <c r="Q170" s="50" t="str">
        <f t="shared" si="24"/>
        <v/>
      </c>
      <c r="R170" s="49" t="s">
        <v>262</v>
      </c>
      <c r="S170" s="51"/>
      <c r="T170" s="51"/>
      <c r="U170" s="51"/>
      <c r="V170" s="51"/>
      <c r="W170" s="52">
        <f t="shared" si="3"/>
        <v>2193</v>
      </c>
      <c r="X170" s="58"/>
      <c r="Y170" s="58"/>
    </row>
    <row r="171">
      <c r="A171" s="79">
        <v>76.0</v>
      </c>
      <c r="B171" s="80">
        <v>40228.0</v>
      </c>
      <c r="C171" s="81">
        <v>0.24902777777777776</v>
      </c>
      <c r="D171" s="79">
        <v>25.14794</v>
      </c>
      <c r="E171" s="79">
        <v>-80.39761</v>
      </c>
      <c r="F171" s="81">
        <v>0.7216666666666667</v>
      </c>
      <c r="G171" s="79">
        <v>25.73298</v>
      </c>
      <c r="H171" s="79">
        <v>-80.1596</v>
      </c>
      <c r="I171" s="82">
        <v>0.4726388888888889</v>
      </c>
      <c r="J171" s="79">
        <v>45.0</v>
      </c>
      <c r="K171" s="46">
        <f t="shared" ref="K171:K179" si="25">J171/(I171*24)</f>
        <v>3.967087864</v>
      </c>
      <c r="L171" s="79">
        <v>59.0</v>
      </c>
      <c r="M171" s="79" t="s">
        <v>290</v>
      </c>
      <c r="N171" s="79" t="s">
        <v>291</v>
      </c>
      <c r="O171" s="83"/>
      <c r="P171" s="49" t="s">
        <v>197</v>
      </c>
      <c r="Q171" s="50">
        <f t="shared" si="24"/>
        <v>1</v>
      </c>
      <c r="R171" s="49" t="s">
        <v>262</v>
      </c>
      <c r="S171" s="51"/>
      <c r="T171" s="51"/>
      <c r="U171" s="51"/>
      <c r="V171" s="49" t="s">
        <v>292</v>
      </c>
      <c r="W171" s="52">
        <f t="shared" si="3"/>
        <v>2193</v>
      </c>
      <c r="X171" s="58"/>
      <c r="Y171" s="58"/>
    </row>
    <row r="172">
      <c r="A172" s="79">
        <v>75.0</v>
      </c>
      <c r="B172" s="80">
        <v>40227.0</v>
      </c>
      <c r="C172" s="81">
        <v>0.256412037037037</v>
      </c>
      <c r="D172" s="79">
        <v>25.13586</v>
      </c>
      <c r="E172" s="79">
        <v>-80.93491</v>
      </c>
      <c r="F172" s="81">
        <v>0.6440509259259259</v>
      </c>
      <c r="G172" s="79">
        <v>25.14492</v>
      </c>
      <c r="H172" s="79">
        <v>-80.39739</v>
      </c>
      <c r="I172" s="82">
        <v>0.38763888888888887</v>
      </c>
      <c r="J172" s="79">
        <v>38.0</v>
      </c>
      <c r="K172" s="46">
        <f t="shared" si="25"/>
        <v>4.084557506</v>
      </c>
      <c r="L172" s="79">
        <v>55.0</v>
      </c>
      <c r="M172" s="79" t="s">
        <v>293</v>
      </c>
      <c r="N172" s="79" t="s">
        <v>294</v>
      </c>
      <c r="O172" s="83"/>
      <c r="P172" s="49" t="s">
        <v>295</v>
      </c>
      <c r="Q172" s="50">
        <f t="shared" si="24"/>
        <v>1</v>
      </c>
      <c r="R172" s="49" t="s">
        <v>262</v>
      </c>
      <c r="S172" s="51"/>
      <c r="T172" s="51"/>
      <c r="U172" s="51"/>
      <c r="V172" s="49" t="s">
        <v>296</v>
      </c>
      <c r="W172" s="52">
        <f t="shared" si="3"/>
        <v>2148</v>
      </c>
      <c r="X172" s="58"/>
      <c r="Y172" s="58"/>
    </row>
    <row r="173">
      <c r="A173" s="79">
        <v>74.0</v>
      </c>
      <c r="B173" s="80">
        <v>40226.0</v>
      </c>
      <c r="C173" s="81">
        <v>0.27836805555555555</v>
      </c>
      <c r="D173" s="79">
        <v>25.50108</v>
      </c>
      <c r="E173" s="79">
        <v>-81.20643</v>
      </c>
      <c r="F173" s="81">
        <v>0.680625</v>
      </c>
      <c r="G173" s="79">
        <v>25.13611</v>
      </c>
      <c r="H173" s="79">
        <v>-80.93521</v>
      </c>
      <c r="I173" s="82">
        <v>0.40225694444444443</v>
      </c>
      <c r="J173" s="79">
        <v>38.0</v>
      </c>
      <c r="K173" s="46">
        <f t="shared" si="25"/>
        <v>3.936124299</v>
      </c>
      <c r="L173" s="79">
        <v>54.0</v>
      </c>
      <c r="M173" s="79" t="s">
        <v>297</v>
      </c>
      <c r="N173" s="79" t="s">
        <v>298</v>
      </c>
      <c r="O173" s="83"/>
      <c r="P173" s="49" t="s">
        <v>295</v>
      </c>
      <c r="Q173" s="50">
        <f t="shared" si="24"/>
        <v>1</v>
      </c>
      <c r="R173" s="49" t="s">
        <v>262</v>
      </c>
      <c r="S173" s="51"/>
      <c r="T173" s="51"/>
      <c r="U173" s="51"/>
      <c r="V173" s="51"/>
      <c r="W173" s="52">
        <f t="shared" si="3"/>
        <v>2110</v>
      </c>
      <c r="X173" s="58"/>
      <c r="Y173" s="58"/>
    </row>
    <row r="174">
      <c r="A174" s="79">
        <v>73.0</v>
      </c>
      <c r="B174" s="80">
        <v>40225.0</v>
      </c>
      <c r="C174" s="81">
        <v>0.2854050925925926</v>
      </c>
      <c r="D174" s="79">
        <v>25.84328</v>
      </c>
      <c r="E174" s="79">
        <v>-81.66889</v>
      </c>
      <c r="F174" s="81">
        <v>0.6399074074074074</v>
      </c>
      <c r="G174" s="79">
        <v>25.50162</v>
      </c>
      <c r="H174" s="79">
        <v>-81.20568</v>
      </c>
      <c r="I174" s="82">
        <v>0.3545023148148148</v>
      </c>
      <c r="J174" s="79">
        <v>42.0</v>
      </c>
      <c r="K174" s="46">
        <f t="shared" si="25"/>
        <v>4.93649809</v>
      </c>
      <c r="L174" s="79">
        <v>56.0</v>
      </c>
      <c r="M174" s="79" t="s">
        <v>299</v>
      </c>
      <c r="N174" s="79" t="s">
        <v>300</v>
      </c>
      <c r="O174" s="83"/>
      <c r="P174" s="49" t="s">
        <v>295</v>
      </c>
      <c r="Q174" s="50">
        <f t="shared" si="24"/>
        <v>1</v>
      </c>
      <c r="R174" s="49" t="s">
        <v>262</v>
      </c>
      <c r="S174" s="51"/>
      <c r="T174" s="51"/>
      <c r="U174" s="51"/>
      <c r="V174" s="51"/>
      <c r="W174" s="52">
        <f t="shared" si="3"/>
        <v>2072</v>
      </c>
      <c r="X174" s="58"/>
      <c r="Y174" s="58"/>
    </row>
    <row r="175">
      <c r="A175" s="10">
        <v>72.0</v>
      </c>
      <c r="B175" s="84">
        <v>40224.0</v>
      </c>
      <c r="C175" s="85">
        <v>0.34375</v>
      </c>
      <c r="D175" s="10">
        <v>26.3317</v>
      </c>
      <c r="E175" s="10">
        <v>-81.84647</v>
      </c>
      <c r="F175" s="85">
        <v>0.6916666666666667</v>
      </c>
      <c r="G175" s="10">
        <v>25.845</v>
      </c>
      <c r="H175" s="10">
        <v>-81.68084</v>
      </c>
      <c r="I175" s="86">
        <v>0.34791666666666665</v>
      </c>
      <c r="J175" s="10">
        <v>36.0</v>
      </c>
      <c r="K175" s="46">
        <f t="shared" si="25"/>
        <v>4.311377246</v>
      </c>
      <c r="L175" s="10">
        <v>58.0</v>
      </c>
      <c r="M175" s="10" t="s">
        <v>301</v>
      </c>
      <c r="N175" s="10" t="s">
        <v>302</v>
      </c>
      <c r="O175" s="11"/>
      <c r="P175" s="49" t="s">
        <v>295</v>
      </c>
      <c r="Q175" s="50">
        <f t="shared" si="24"/>
        <v>1</v>
      </c>
      <c r="R175" s="49" t="s">
        <v>262</v>
      </c>
      <c r="S175" s="12"/>
      <c r="T175" s="12"/>
      <c r="U175" s="12"/>
      <c r="V175" s="12"/>
      <c r="W175" s="52">
        <f t="shared" si="3"/>
        <v>2030</v>
      </c>
    </row>
    <row r="176">
      <c r="A176" s="10">
        <v>71.0</v>
      </c>
      <c r="B176" s="84">
        <v>40223.0</v>
      </c>
      <c r="C176" s="85">
        <v>0.3567708333333333</v>
      </c>
      <c r="D176" s="10">
        <v>26.62878</v>
      </c>
      <c r="E176" s="10">
        <v>-82.06901</v>
      </c>
      <c r="F176" s="85">
        <v>0.6326967592592593</v>
      </c>
      <c r="G176" s="10">
        <v>26.3317</v>
      </c>
      <c r="H176" s="10">
        <v>-81.84647</v>
      </c>
      <c r="I176" s="86">
        <v>0.2759259259259259</v>
      </c>
      <c r="J176" s="10">
        <v>27.0</v>
      </c>
      <c r="K176" s="46">
        <f t="shared" si="25"/>
        <v>4.077181208</v>
      </c>
      <c r="L176" s="10">
        <v>51.0</v>
      </c>
      <c r="M176" s="10" t="s">
        <v>303</v>
      </c>
      <c r="N176" s="10" t="s">
        <v>101</v>
      </c>
      <c r="O176" s="11"/>
      <c r="P176" s="49" t="s">
        <v>295</v>
      </c>
      <c r="Q176" s="50">
        <f t="shared" si="24"/>
        <v>1</v>
      </c>
      <c r="R176" s="49" t="s">
        <v>262</v>
      </c>
      <c r="S176" s="12"/>
      <c r="T176" s="12"/>
      <c r="U176" s="12"/>
      <c r="V176" s="12"/>
      <c r="W176" s="52">
        <f t="shared" si="3"/>
        <v>1994</v>
      </c>
    </row>
    <row r="177">
      <c r="A177" s="10">
        <v>70.0</v>
      </c>
      <c r="B177" s="84">
        <v>40222.0</v>
      </c>
      <c r="C177" s="85">
        <v>0.3322569444444444</v>
      </c>
      <c r="D177" s="10">
        <v>26.99869</v>
      </c>
      <c r="E177" s="10">
        <v>-82.4025</v>
      </c>
      <c r="F177" s="85">
        <v>0.626087962962963</v>
      </c>
      <c r="G177" s="10">
        <v>26.62922</v>
      </c>
      <c r="H177" s="10">
        <v>-82.06944</v>
      </c>
      <c r="I177" s="86">
        <v>0.2938310185185185</v>
      </c>
      <c r="J177" s="10">
        <v>36.0</v>
      </c>
      <c r="K177" s="46">
        <f t="shared" si="25"/>
        <v>5.104974987</v>
      </c>
      <c r="L177" s="10">
        <v>48.0</v>
      </c>
      <c r="M177" s="10" t="s">
        <v>304</v>
      </c>
      <c r="N177" s="10" t="s">
        <v>305</v>
      </c>
      <c r="O177" s="11"/>
      <c r="P177" s="49" t="s">
        <v>295</v>
      </c>
      <c r="Q177" s="50">
        <f t="shared" si="24"/>
        <v>1</v>
      </c>
      <c r="R177" s="49" t="s">
        <v>262</v>
      </c>
      <c r="S177" s="12"/>
      <c r="T177" s="12"/>
      <c r="U177" s="12"/>
      <c r="V177" s="12"/>
      <c r="W177" s="52">
        <f t="shared" si="3"/>
        <v>1967</v>
      </c>
    </row>
    <row r="178">
      <c r="A178" s="79">
        <v>69.0</v>
      </c>
      <c r="B178" s="80">
        <v>40221.0</v>
      </c>
      <c r="C178" s="81">
        <v>0.32359953703703703</v>
      </c>
      <c r="D178" s="79">
        <v>27.34396</v>
      </c>
      <c r="E178" s="79">
        <v>-82.55183</v>
      </c>
      <c r="F178" s="81">
        <v>0.6180555555555556</v>
      </c>
      <c r="G178" s="79">
        <v>27.01025</v>
      </c>
      <c r="H178" s="79">
        <v>-82.41046</v>
      </c>
      <c r="I178" s="82">
        <v>0.2944560185185185</v>
      </c>
      <c r="J178" s="79">
        <v>27.0</v>
      </c>
      <c r="K178" s="46">
        <f t="shared" si="25"/>
        <v>3.820604536</v>
      </c>
      <c r="L178" s="79">
        <v>56.0</v>
      </c>
      <c r="M178" s="79" t="s">
        <v>306</v>
      </c>
      <c r="N178" s="79" t="s">
        <v>307</v>
      </c>
      <c r="O178" s="83"/>
      <c r="P178" s="49" t="s">
        <v>295</v>
      </c>
      <c r="Q178" s="50">
        <f t="shared" si="24"/>
        <v>1</v>
      </c>
      <c r="R178" s="49" t="s">
        <v>262</v>
      </c>
      <c r="S178" s="51"/>
      <c r="T178" s="51"/>
      <c r="U178" s="51"/>
      <c r="V178" s="51"/>
      <c r="W178" s="52">
        <f t="shared" si="3"/>
        <v>1931</v>
      </c>
      <c r="X178" s="58"/>
      <c r="Y178" s="58"/>
    </row>
    <row r="179">
      <c r="A179" s="79">
        <v>68.0</v>
      </c>
      <c r="B179" s="80">
        <v>40220.0</v>
      </c>
      <c r="C179" s="81">
        <v>0.34600694444444446</v>
      </c>
      <c r="D179" s="79">
        <v>27.80452</v>
      </c>
      <c r="E179" s="79">
        <v>-82.78728</v>
      </c>
      <c r="F179" s="81">
        <v>0.733275462962963</v>
      </c>
      <c r="G179" s="79">
        <v>27.34599</v>
      </c>
      <c r="H179" s="79">
        <v>-82.54846</v>
      </c>
      <c r="I179" s="82">
        <v>0.38680555555555557</v>
      </c>
      <c r="J179" s="79">
        <v>42.0</v>
      </c>
      <c r="K179" s="46">
        <f t="shared" si="25"/>
        <v>4.524236984</v>
      </c>
      <c r="L179" s="79">
        <v>49.0</v>
      </c>
      <c r="M179" s="79" t="s">
        <v>308</v>
      </c>
      <c r="N179" s="79" t="s">
        <v>309</v>
      </c>
      <c r="O179" s="83"/>
      <c r="P179" s="49" t="s">
        <v>295</v>
      </c>
      <c r="Q179" s="50">
        <f t="shared" si="24"/>
        <v>1</v>
      </c>
      <c r="R179" s="49" t="s">
        <v>262</v>
      </c>
      <c r="S179" s="51"/>
      <c r="T179" s="51"/>
      <c r="U179" s="51"/>
      <c r="V179" s="51"/>
      <c r="W179" s="52">
        <f t="shared" si="3"/>
        <v>1904</v>
      </c>
      <c r="X179" s="58"/>
      <c r="Y179" s="58"/>
    </row>
    <row r="180">
      <c r="A180" s="79">
        <v>67.0</v>
      </c>
      <c r="B180" s="80">
        <v>40219.0</v>
      </c>
      <c r="C180" s="79" t="s">
        <v>64</v>
      </c>
      <c r="D180" s="78"/>
      <c r="E180" s="78"/>
      <c r="F180" s="78"/>
      <c r="G180" s="78"/>
      <c r="H180" s="78"/>
      <c r="I180" s="78"/>
      <c r="J180" s="78"/>
      <c r="K180" s="91"/>
      <c r="L180" s="79">
        <v>54.0</v>
      </c>
      <c r="M180" s="79" t="s">
        <v>310</v>
      </c>
      <c r="N180" s="79" t="s">
        <v>311</v>
      </c>
      <c r="O180" s="83"/>
      <c r="P180" s="49" t="s">
        <v>295</v>
      </c>
      <c r="Q180" s="50" t="str">
        <f t="shared" si="24"/>
        <v/>
      </c>
      <c r="R180" s="49" t="s">
        <v>262</v>
      </c>
      <c r="S180" s="51"/>
      <c r="T180" s="51"/>
      <c r="U180" s="51"/>
      <c r="V180" s="51"/>
      <c r="W180" s="52">
        <f t="shared" si="3"/>
        <v>1862</v>
      </c>
      <c r="X180" s="58"/>
      <c r="Y180" s="58"/>
    </row>
    <row r="181">
      <c r="A181" s="79">
        <v>66.0</v>
      </c>
      <c r="B181" s="80">
        <v>40218.0</v>
      </c>
      <c r="C181" s="79" t="s">
        <v>64</v>
      </c>
      <c r="D181" s="78"/>
      <c r="E181" s="78"/>
      <c r="F181" s="78"/>
      <c r="G181" s="78"/>
      <c r="H181" s="78"/>
      <c r="I181" s="78"/>
      <c r="J181" s="78"/>
      <c r="K181" s="91"/>
      <c r="L181" s="79">
        <v>60.0</v>
      </c>
      <c r="M181" s="79" t="s">
        <v>312</v>
      </c>
      <c r="N181" s="79" t="s">
        <v>313</v>
      </c>
      <c r="O181" s="83"/>
      <c r="P181" s="49" t="s">
        <v>295</v>
      </c>
      <c r="Q181" s="50" t="str">
        <f t="shared" si="24"/>
        <v/>
      </c>
      <c r="R181" s="49" t="s">
        <v>262</v>
      </c>
      <c r="S181" s="51"/>
      <c r="T181" s="51"/>
      <c r="U181" s="51"/>
      <c r="V181" s="51"/>
      <c r="W181" s="52">
        <f t="shared" si="3"/>
        <v>1862</v>
      </c>
      <c r="X181" s="58"/>
      <c r="Y181" s="58"/>
    </row>
    <row r="182">
      <c r="A182" s="79">
        <v>65.0</v>
      </c>
      <c r="B182" s="80">
        <v>40217.0</v>
      </c>
      <c r="C182" s="81">
        <v>0.3023263888888889</v>
      </c>
      <c r="D182" s="79">
        <v>28.27997</v>
      </c>
      <c r="E182" s="79">
        <v>-82.75366</v>
      </c>
      <c r="F182" s="81">
        <v>0.6354166666666666</v>
      </c>
      <c r="G182" s="79">
        <v>27.807517</v>
      </c>
      <c r="H182" s="79">
        <v>-82.793278</v>
      </c>
      <c r="I182" s="82">
        <v>0.3333333333333333</v>
      </c>
      <c r="J182" s="79">
        <v>36.0</v>
      </c>
      <c r="K182" s="46">
        <f t="shared" ref="K182:K183" si="26">J182/(I182*24)</f>
        <v>4.5</v>
      </c>
      <c r="L182" s="79">
        <v>55.0</v>
      </c>
      <c r="M182" s="79" t="s">
        <v>314</v>
      </c>
      <c r="N182" s="79" t="s">
        <v>315</v>
      </c>
      <c r="O182" s="83"/>
      <c r="P182" s="49" t="s">
        <v>295</v>
      </c>
      <c r="Q182" s="50">
        <f t="shared" si="24"/>
        <v>1</v>
      </c>
      <c r="R182" s="49" t="s">
        <v>262</v>
      </c>
      <c r="S182" s="51"/>
      <c r="T182" s="51"/>
      <c r="U182" s="51"/>
      <c r="V182" s="49" t="s">
        <v>316</v>
      </c>
      <c r="W182" s="52">
        <f t="shared" si="3"/>
        <v>1862</v>
      </c>
      <c r="X182" s="58"/>
      <c r="Y182" s="58"/>
    </row>
    <row r="183">
      <c r="A183" s="79">
        <v>64.0</v>
      </c>
      <c r="B183" s="80">
        <v>40216.0</v>
      </c>
      <c r="C183" s="81">
        <v>0.3244444444444444</v>
      </c>
      <c r="D183" s="79">
        <v>28.71521</v>
      </c>
      <c r="E183" s="79">
        <v>-82.57706</v>
      </c>
      <c r="F183" s="81">
        <v>0.7183217592592592</v>
      </c>
      <c r="G183" s="79">
        <v>28.28262</v>
      </c>
      <c r="H183" s="79">
        <v>-82.75171</v>
      </c>
      <c r="I183" s="82">
        <v>0.3938773148148148</v>
      </c>
      <c r="J183" s="79">
        <v>39.0</v>
      </c>
      <c r="K183" s="46">
        <f t="shared" si="26"/>
        <v>4.125650143</v>
      </c>
      <c r="L183" s="79">
        <v>45.0</v>
      </c>
      <c r="M183" s="79" t="s">
        <v>317</v>
      </c>
      <c r="N183" s="79" t="s">
        <v>318</v>
      </c>
      <c r="O183" s="83"/>
      <c r="P183" s="49" t="s">
        <v>295</v>
      </c>
      <c r="Q183" s="50">
        <f t="shared" si="24"/>
        <v>1</v>
      </c>
      <c r="R183" s="49" t="s">
        <v>262</v>
      </c>
      <c r="S183" s="51"/>
      <c r="T183" s="51"/>
      <c r="U183" s="51"/>
      <c r="V183" s="51"/>
      <c r="W183" s="52">
        <f t="shared" si="3"/>
        <v>1826</v>
      </c>
      <c r="X183" s="58"/>
      <c r="Y183" s="58"/>
    </row>
    <row r="184">
      <c r="A184" s="79">
        <v>63.0</v>
      </c>
      <c r="B184" s="80">
        <v>40215.0</v>
      </c>
      <c r="C184" s="79" t="s">
        <v>64</v>
      </c>
      <c r="D184" s="78"/>
      <c r="E184" s="78"/>
      <c r="F184" s="78"/>
      <c r="G184" s="78"/>
      <c r="H184" s="78"/>
      <c r="I184" s="93"/>
      <c r="J184" s="78"/>
      <c r="K184" s="91"/>
      <c r="L184" s="78"/>
      <c r="M184" s="78"/>
      <c r="N184" s="78"/>
      <c r="O184" s="83"/>
      <c r="P184" s="49" t="s">
        <v>295</v>
      </c>
      <c r="Q184" s="50" t="str">
        <f t="shared" si="24"/>
        <v/>
      </c>
      <c r="R184" s="49" t="s">
        <v>262</v>
      </c>
      <c r="S184" s="51"/>
      <c r="T184" s="51"/>
      <c r="U184" s="51"/>
      <c r="V184" s="51"/>
      <c r="W184" s="52">
        <f t="shared" si="3"/>
        <v>1787</v>
      </c>
      <c r="X184" s="58"/>
      <c r="Y184" s="58"/>
    </row>
    <row r="185">
      <c r="A185" s="79">
        <v>62.0</v>
      </c>
      <c r="B185" s="80">
        <v>40214.0</v>
      </c>
      <c r="C185" s="79" t="s">
        <v>64</v>
      </c>
      <c r="D185" s="78"/>
      <c r="E185" s="78"/>
      <c r="F185" s="78"/>
      <c r="G185" s="78"/>
      <c r="H185" s="78"/>
      <c r="I185" s="93"/>
      <c r="J185" s="78"/>
      <c r="K185" s="91"/>
      <c r="L185" s="78"/>
      <c r="M185" s="78"/>
      <c r="N185" s="78"/>
      <c r="O185" s="83"/>
      <c r="P185" s="49" t="s">
        <v>295</v>
      </c>
      <c r="Q185" s="50" t="str">
        <f t="shared" si="24"/>
        <v/>
      </c>
      <c r="R185" s="49" t="s">
        <v>262</v>
      </c>
      <c r="S185" s="51"/>
      <c r="T185" s="51"/>
      <c r="U185" s="51"/>
      <c r="V185" s="51"/>
      <c r="W185" s="52">
        <f t="shared" si="3"/>
        <v>1787</v>
      </c>
      <c r="X185" s="58"/>
      <c r="Y185" s="58"/>
    </row>
    <row r="186">
      <c r="A186" s="79">
        <v>61.0</v>
      </c>
      <c r="B186" s="80">
        <v>40213.0</v>
      </c>
      <c r="C186" s="81">
        <v>0.306412037037037</v>
      </c>
      <c r="D186" s="79">
        <v>28.9261</v>
      </c>
      <c r="E186" s="79">
        <v>-82.69141</v>
      </c>
      <c r="F186" s="81">
        <v>0.6515509259259259</v>
      </c>
      <c r="G186" s="79">
        <v>28.71501</v>
      </c>
      <c r="H186" s="79">
        <v>-82.57717</v>
      </c>
      <c r="I186" s="94">
        <v>0.3451388888888889</v>
      </c>
      <c r="J186" s="79">
        <v>28.0</v>
      </c>
      <c r="K186" s="46">
        <f t="shared" ref="K186:K196" si="27">J186/(I186*24)</f>
        <v>3.38028169</v>
      </c>
      <c r="L186" s="79">
        <v>60.0</v>
      </c>
      <c r="M186" s="79" t="s">
        <v>319</v>
      </c>
      <c r="N186" s="79" t="s">
        <v>320</v>
      </c>
      <c r="O186" s="83"/>
      <c r="P186" s="49" t="s">
        <v>295</v>
      </c>
      <c r="Q186" s="50">
        <f t="shared" si="24"/>
        <v>1</v>
      </c>
      <c r="R186" s="49" t="s">
        <v>262</v>
      </c>
      <c r="S186" s="51"/>
      <c r="T186" s="51"/>
      <c r="U186" s="51"/>
      <c r="V186" s="51"/>
      <c r="W186" s="52">
        <f t="shared" si="3"/>
        <v>1787</v>
      </c>
      <c r="X186" s="58"/>
      <c r="Y186" s="58"/>
    </row>
    <row r="187">
      <c r="A187" s="79">
        <v>60.0</v>
      </c>
      <c r="B187" s="80">
        <v>40212.0</v>
      </c>
      <c r="C187" s="81">
        <v>0.295625</v>
      </c>
      <c r="D187" s="79">
        <v>29.21137</v>
      </c>
      <c r="E187" s="79">
        <v>-83.06499</v>
      </c>
      <c r="F187" s="81">
        <v>0.7031018518518518</v>
      </c>
      <c r="G187" s="79">
        <v>28.92712</v>
      </c>
      <c r="H187" s="79">
        <v>-82.69201</v>
      </c>
      <c r="I187" s="82">
        <v>0.40747685185185184</v>
      </c>
      <c r="J187" s="79">
        <v>40.0</v>
      </c>
      <c r="K187" s="46">
        <f t="shared" si="27"/>
        <v>4.090211896</v>
      </c>
      <c r="L187" s="79">
        <v>53.0</v>
      </c>
      <c r="M187" s="79" t="s">
        <v>321</v>
      </c>
      <c r="N187" s="79" t="s">
        <v>322</v>
      </c>
      <c r="O187" s="83"/>
      <c r="P187" s="49" t="s">
        <v>295</v>
      </c>
      <c r="Q187" s="50">
        <f t="shared" si="24"/>
        <v>1</v>
      </c>
      <c r="R187" s="49" t="s">
        <v>262</v>
      </c>
      <c r="S187" s="51"/>
      <c r="T187" s="51"/>
      <c r="U187" s="51"/>
      <c r="V187" s="51"/>
      <c r="W187" s="52">
        <f t="shared" si="3"/>
        <v>1759</v>
      </c>
      <c r="X187" s="58"/>
      <c r="Y187" s="58"/>
    </row>
    <row r="188">
      <c r="A188" s="79">
        <v>59.0</v>
      </c>
      <c r="B188" s="80">
        <v>40211.0</v>
      </c>
      <c r="C188" s="81">
        <v>0.2916666666666667</v>
      </c>
      <c r="D188" s="79">
        <v>29.558236</v>
      </c>
      <c r="E188" s="79">
        <v>-83.391889</v>
      </c>
      <c r="F188" s="81">
        <v>0.6104861111111111</v>
      </c>
      <c r="G188" s="79">
        <v>29.20972</v>
      </c>
      <c r="H188" s="79">
        <v>-83.06301</v>
      </c>
      <c r="I188" s="82">
        <v>0.31881944444444443</v>
      </c>
      <c r="J188" s="79">
        <v>34.0</v>
      </c>
      <c r="K188" s="46">
        <f t="shared" si="27"/>
        <v>4.443476367</v>
      </c>
      <c r="L188" s="79">
        <v>56.0</v>
      </c>
      <c r="M188" s="79" t="s">
        <v>323</v>
      </c>
      <c r="N188" s="79" t="s">
        <v>324</v>
      </c>
      <c r="O188" s="83"/>
      <c r="P188" s="49" t="s">
        <v>295</v>
      </c>
      <c r="Q188" s="50">
        <f t="shared" si="24"/>
        <v>1</v>
      </c>
      <c r="R188" s="49" t="s">
        <v>262</v>
      </c>
      <c r="S188" s="51"/>
      <c r="T188" s="51"/>
      <c r="U188" s="51"/>
      <c r="V188" s="51"/>
      <c r="W188" s="52">
        <f t="shared" si="3"/>
        <v>1719</v>
      </c>
      <c r="X188" s="58"/>
      <c r="Y188" s="58"/>
    </row>
    <row r="189">
      <c r="A189" s="79">
        <v>58.0</v>
      </c>
      <c r="B189" s="80">
        <v>40210.0</v>
      </c>
      <c r="C189" s="81">
        <v>0.29510416666666667</v>
      </c>
      <c r="D189" s="79">
        <v>29.96949</v>
      </c>
      <c r="E189" s="79">
        <v>-83.83075</v>
      </c>
      <c r="F189" s="81">
        <v>0.7361111111111112</v>
      </c>
      <c r="G189" s="79">
        <v>29.558236</v>
      </c>
      <c r="H189" s="79">
        <v>-83.391889</v>
      </c>
      <c r="I189" s="82">
        <v>0.44100694444444444</v>
      </c>
      <c r="J189" s="79">
        <v>41.0</v>
      </c>
      <c r="K189" s="46">
        <f t="shared" si="27"/>
        <v>3.873710731</v>
      </c>
      <c r="L189" s="79">
        <v>51.0</v>
      </c>
      <c r="M189" s="79" t="s">
        <v>325</v>
      </c>
      <c r="N189" s="79" t="s">
        <v>326</v>
      </c>
      <c r="O189" s="83"/>
      <c r="P189" s="49" t="s">
        <v>295</v>
      </c>
      <c r="Q189" s="50">
        <f t="shared" si="24"/>
        <v>1</v>
      </c>
      <c r="R189" s="49" t="s">
        <v>262</v>
      </c>
      <c r="S189" s="51"/>
      <c r="T189" s="51"/>
      <c r="U189" s="51"/>
      <c r="V189" s="51"/>
      <c r="W189" s="52">
        <f t="shared" si="3"/>
        <v>1685</v>
      </c>
      <c r="X189" s="58"/>
      <c r="Y189" s="58"/>
    </row>
    <row r="190">
      <c r="A190" s="10">
        <v>57.0</v>
      </c>
      <c r="B190" s="84">
        <v>40209.0</v>
      </c>
      <c r="C190" s="85">
        <v>0.2978240740740741</v>
      </c>
      <c r="D190" s="10">
        <v>30.077</v>
      </c>
      <c r="E190" s="10">
        <v>-84.3303</v>
      </c>
      <c r="F190" s="85">
        <v>0.6431944444444444</v>
      </c>
      <c r="G190" s="10">
        <v>29.97219</v>
      </c>
      <c r="H190" s="10">
        <v>-83.82961</v>
      </c>
      <c r="I190" s="86">
        <v>0.3453703703703704</v>
      </c>
      <c r="J190" s="10">
        <v>34.0</v>
      </c>
      <c r="K190" s="46">
        <f t="shared" si="27"/>
        <v>4.101876676</v>
      </c>
      <c r="L190" s="10">
        <v>45.0</v>
      </c>
      <c r="M190" s="10" t="s">
        <v>327</v>
      </c>
      <c r="N190" s="10" t="s">
        <v>328</v>
      </c>
      <c r="O190" s="11"/>
      <c r="P190" s="49" t="s">
        <v>295</v>
      </c>
      <c r="Q190" s="50">
        <f t="shared" si="24"/>
        <v>1</v>
      </c>
      <c r="R190" s="49" t="s">
        <v>262</v>
      </c>
      <c r="S190" s="12"/>
      <c r="T190" s="12"/>
      <c r="U190" s="12"/>
      <c r="V190" s="12"/>
      <c r="W190" s="52">
        <f t="shared" si="3"/>
        <v>1644</v>
      </c>
    </row>
    <row r="191">
      <c r="A191" s="10">
        <v>56.0</v>
      </c>
      <c r="B191" s="84">
        <v>40208.0</v>
      </c>
      <c r="C191" s="85">
        <v>0.38288194444444446</v>
      </c>
      <c r="D191" s="10">
        <v>29.97793</v>
      </c>
      <c r="E191" s="10">
        <v>-84.56383</v>
      </c>
      <c r="F191" s="85">
        <v>0.610011574074074</v>
      </c>
      <c r="G191" s="10">
        <v>30.07905</v>
      </c>
      <c r="H191" s="10">
        <v>-84.32957</v>
      </c>
      <c r="I191" s="86">
        <v>0.22712962962962963</v>
      </c>
      <c r="J191" s="10">
        <v>27.0</v>
      </c>
      <c r="K191" s="46">
        <f t="shared" si="27"/>
        <v>4.95311863</v>
      </c>
      <c r="L191" s="10">
        <v>56.0</v>
      </c>
      <c r="M191" s="10" t="s">
        <v>329</v>
      </c>
      <c r="N191" s="10" t="s">
        <v>330</v>
      </c>
      <c r="O191" s="11"/>
      <c r="P191" s="49" t="s">
        <v>295</v>
      </c>
      <c r="Q191" s="50">
        <f t="shared" si="24"/>
        <v>1</v>
      </c>
      <c r="R191" s="49" t="s">
        <v>262</v>
      </c>
      <c r="S191" s="12"/>
      <c r="T191" s="12"/>
      <c r="U191" s="12"/>
      <c r="V191" s="12"/>
      <c r="W191" s="52">
        <f t="shared" si="3"/>
        <v>1610</v>
      </c>
    </row>
    <row r="192">
      <c r="A192" s="79">
        <v>55.0</v>
      </c>
      <c r="B192" s="80">
        <v>40207.0</v>
      </c>
      <c r="C192" s="81">
        <v>0.3043518518518519</v>
      </c>
      <c r="D192" s="79">
        <v>29.83337</v>
      </c>
      <c r="E192" s="79">
        <v>-84.67442</v>
      </c>
      <c r="F192" s="81">
        <v>0.6420833333333333</v>
      </c>
      <c r="G192" s="79">
        <v>29.97793</v>
      </c>
      <c r="H192" s="79">
        <v>-84.56383</v>
      </c>
      <c r="I192" s="82">
        <v>0.3373148148148148</v>
      </c>
      <c r="J192" s="79">
        <v>27.0</v>
      </c>
      <c r="K192" s="46">
        <f t="shared" si="27"/>
        <v>3.335163327</v>
      </c>
      <c r="L192" s="79">
        <v>57.0</v>
      </c>
      <c r="M192" s="79" t="s">
        <v>331</v>
      </c>
      <c r="N192" s="79" t="s">
        <v>332</v>
      </c>
      <c r="O192" s="83"/>
      <c r="P192" s="49" t="s">
        <v>295</v>
      </c>
      <c r="Q192" s="50">
        <f t="shared" si="24"/>
        <v>1</v>
      </c>
      <c r="R192" s="49" t="s">
        <v>262</v>
      </c>
      <c r="S192" s="51"/>
      <c r="T192" s="51"/>
      <c r="U192" s="51"/>
      <c r="V192" s="51"/>
      <c r="W192" s="52">
        <f t="shared" si="3"/>
        <v>1583</v>
      </c>
      <c r="X192" s="58"/>
      <c r="Y192" s="58"/>
    </row>
    <row r="193">
      <c r="A193" s="79">
        <v>54.0</v>
      </c>
      <c r="B193" s="80">
        <v>40206.0</v>
      </c>
      <c r="C193" s="81">
        <v>0.27324074074074073</v>
      </c>
      <c r="D193" s="79">
        <v>29.62865</v>
      </c>
      <c r="E193" s="79">
        <v>-85.09342</v>
      </c>
      <c r="F193" s="81">
        <v>0.6461689814814815</v>
      </c>
      <c r="G193" s="79">
        <v>29.83308</v>
      </c>
      <c r="H193" s="79">
        <v>-84.67496</v>
      </c>
      <c r="I193" s="82">
        <v>0.37292824074074077</v>
      </c>
      <c r="J193" s="79">
        <v>31.0</v>
      </c>
      <c r="K193" s="46">
        <f t="shared" si="27"/>
        <v>3.463579653</v>
      </c>
      <c r="L193" s="79">
        <v>50.0</v>
      </c>
      <c r="M193" s="79" t="s">
        <v>333</v>
      </c>
      <c r="N193" s="79" t="s">
        <v>334</v>
      </c>
      <c r="O193" s="83"/>
      <c r="P193" s="49" t="s">
        <v>295</v>
      </c>
      <c r="Q193" s="50">
        <f t="shared" si="24"/>
        <v>1</v>
      </c>
      <c r="R193" s="49" t="s">
        <v>262</v>
      </c>
      <c r="S193" s="51"/>
      <c r="T193" s="51"/>
      <c r="U193" s="51"/>
      <c r="V193" s="51"/>
      <c r="W193" s="52">
        <f t="shared" si="3"/>
        <v>1556</v>
      </c>
      <c r="X193" s="58"/>
      <c r="Y193" s="58"/>
    </row>
    <row r="194">
      <c r="A194" s="79">
        <v>53.0</v>
      </c>
      <c r="B194" s="80">
        <v>40205.0</v>
      </c>
      <c r="C194" s="81">
        <v>0.2663425925925926</v>
      </c>
      <c r="D194" s="79">
        <v>29.94491</v>
      </c>
      <c r="E194" s="79">
        <v>-85.45391</v>
      </c>
      <c r="F194" s="81">
        <v>0.604837962962963</v>
      </c>
      <c r="G194" s="79">
        <v>29.62616</v>
      </c>
      <c r="H194" s="79">
        <v>-85.09643</v>
      </c>
      <c r="I194" s="82">
        <v>0.33849537037037036</v>
      </c>
      <c r="J194" s="79">
        <v>38.0</v>
      </c>
      <c r="K194" s="46">
        <f t="shared" si="27"/>
        <v>4.677562744</v>
      </c>
      <c r="L194" s="79">
        <v>50.0</v>
      </c>
      <c r="M194" s="79" t="s">
        <v>335</v>
      </c>
      <c r="N194" s="79" t="s">
        <v>336</v>
      </c>
      <c r="O194" s="83"/>
      <c r="P194" s="49" t="s">
        <v>295</v>
      </c>
      <c r="Q194" s="50">
        <f t="shared" si="24"/>
        <v>1</v>
      </c>
      <c r="R194" s="49" t="s">
        <v>262</v>
      </c>
      <c r="S194" s="51"/>
      <c r="T194" s="51"/>
      <c r="U194" s="51"/>
      <c r="V194" s="51"/>
      <c r="W194" s="52">
        <f t="shared" si="3"/>
        <v>1525</v>
      </c>
      <c r="X194" s="58"/>
      <c r="Y194" s="58"/>
    </row>
    <row r="195">
      <c r="A195" s="79">
        <v>52.0</v>
      </c>
      <c r="B195" s="80">
        <v>40204.0</v>
      </c>
      <c r="C195" s="81">
        <v>0.2797453703703704</v>
      </c>
      <c r="D195" s="79">
        <v>30.12302</v>
      </c>
      <c r="E195" s="79">
        <v>-85.71696</v>
      </c>
      <c r="F195" s="81">
        <v>0.6732175925925926</v>
      </c>
      <c r="G195" s="79">
        <v>29.95723</v>
      </c>
      <c r="H195" s="79">
        <v>-85.45608</v>
      </c>
      <c r="I195" s="82">
        <v>0.3934722222222222</v>
      </c>
      <c r="J195" s="79">
        <v>20.0</v>
      </c>
      <c r="K195" s="46">
        <f t="shared" si="27"/>
        <v>2.117896223</v>
      </c>
      <c r="L195" s="79">
        <v>56.0</v>
      </c>
      <c r="M195" s="79" t="s">
        <v>337</v>
      </c>
      <c r="N195" s="79" t="s">
        <v>338</v>
      </c>
      <c r="O195" s="83"/>
      <c r="P195" s="49" t="s">
        <v>295</v>
      </c>
      <c r="Q195" s="50">
        <f t="shared" si="24"/>
        <v>1</v>
      </c>
      <c r="R195" s="49" t="s">
        <v>262</v>
      </c>
      <c r="S195" s="51"/>
      <c r="T195" s="51"/>
      <c r="U195" s="51"/>
      <c r="V195" s="51"/>
      <c r="W195" s="52">
        <f t="shared" si="3"/>
        <v>1487</v>
      </c>
      <c r="X195" s="58"/>
      <c r="Y195" s="58"/>
    </row>
    <row r="196">
      <c r="A196" s="79">
        <v>51.0</v>
      </c>
      <c r="B196" s="80">
        <v>40203.0</v>
      </c>
      <c r="C196" s="81">
        <v>0.31581018518518517</v>
      </c>
      <c r="D196" s="79">
        <v>30.3884</v>
      </c>
      <c r="E196" s="79">
        <v>-86.35709</v>
      </c>
      <c r="F196" s="81">
        <v>0.7591898148148148</v>
      </c>
      <c r="G196" s="79">
        <v>30.12331</v>
      </c>
      <c r="H196" s="79">
        <v>-85.7187</v>
      </c>
      <c r="I196" s="94">
        <v>0.4433796296296296</v>
      </c>
      <c r="J196" s="79">
        <v>51.0</v>
      </c>
      <c r="K196" s="46">
        <f t="shared" si="27"/>
        <v>4.792732588</v>
      </c>
      <c r="L196" s="79">
        <v>57.0</v>
      </c>
      <c r="M196" s="79" t="s">
        <v>339</v>
      </c>
      <c r="N196" s="79" t="s">
        <v>340</v>
      </c>
      <c r="O196" s="83"/>
      <c r="P196" s="49" t="s">
        <v>295</v>
      </c>
      <c r="Q196" s="50">
        <f t="shared" si="24"/>
        <v>1</v>
      </c>
      <c r="R196" s="49" t="s">
        <v>262</v>
      </c>
      <c r="S196" s="51"/>
      <c r="T196" s="51"/>
      <c r="U196" s="51"/>
      <c r="V196" s="51"/>
      <c r="W196" s="52">
        <f t="shared" si="3"/>
        <v>1467</v>
      </c>
      <c r="X196" s="58"/>
      <c r="Y196" s="58"/>
    </row>
    <row r="197">
      <c r="A197" s="10">
        <v>50.0</v>
      </c>
      <c r="B197" s="84">
        <v>40202.0</v>
      </c>
      <c r="C197" s="10" t="s">
        <v>64</v>
      </c>
      <c r="D197" s="9"/>
      <c r="E197" s="9"/>
      <c r="F197" s="9"/>
      <c r="G197" s="9"/>
      <c r="H197" s="9"/>
      <c r="I197" s="9"/>
      <c r="J197" s="9"/>
      <c r="K197" s="18"/>
      <c r="L197" s="10">
        <v>62.0</v>
      </c>
      <c r="M197" s="10" t="s">
        <v>341</v>
      </c>
      <c r="N197" s="10" t="s">
        <v>342</v>
      </c>
      <c r="O197" s="11"/>
      <c r="P197" s="49" t="s">
        <v>295</v>
      </c>
      <c r="Q197" s="50" t="str">
        <f t="shared" si="24"/>
        <v/>
      </c>
      <c r="R197" s="49" t="s">
        <v>262</v>
      </c>
      <c r="S197" s="12"/>
      <c r="T197" s="12"/>
      <c r="U197" s="12"/>
      <c r="V197" s="12"/>
      <c r="W197" s="52">
        <f t="shared" si="3"/>
        <v>1416</v>
      </c>
    </row>
    <row r="198">
      <c r="A198" s="10">
        <v>49.0</v>
      </c>
      <c r="B198" s="84">
        <v>40201.0</v>
      </c>
      <c r="C198" s="85">
        <v>0.2589814814814815</v>
      </c>
      <c r="D198" s="10">
        <v>30.406</v>
      </c>
      <c r="E198" s="10">
        <v>-86.66777</v>
      </c>
      <c r="F198" s="85">
        <v>0.5008101851851852</v>
      </c>
      <c r="G198" s="10">
        <v>30.38708</v>
      </c>
      <c r="H198" s="10">
        <v>-86.35893</v>
      </c>
      <c r="I198" s="86">
        <v>0.2418287037037037</v>
      </c>
      <c r="J198" s="10">
        <v>20.0</v>
      </c>
      <c r="K198" s="46">
        <f t="shared" ref="K198:K199" si="28">J198/(I198*24)</f>
        <v>3.445965349</v>
      </c>
      <c r="L198" s="10">
        <v>56.0</v>
      </c>
      <c r="M198" s="10" t="s">
        <v>343</v>
      </c>
      <c r="N198" s="10" t="s">
        <v>344</v>
      </c>
      <c r="O198" s="11"/>
      <c r="P198" s="49" t="s">
        <v>295</v>
      </c>
      <c r="Q198" s="50">
        <f t="shared" si="24"/>
        <v>1</v>
      </c>
      <c r="R198" s="49" t="s">
        <v>262</v>
      </c>
      <c r="S198" s="12"/>
      <c r="T198" s="12"/>
      <c r="U198" s="12"/>
      <c r="V198" s="12"/>
      <c r="W198" s="52">
        <f t="shared" si="3"/>
        <v>1416</v>
      </c>
    </row>
    <row r="199">
      <c r="A199" s="79">
        <v>48.0</v>
      </c>
      <c r="B199" s="80">
        <v>40200.0</v>
      </c>
      <c r="C199" s="81">
        <v>0.3446296296296296</v>
      </c>
      <c r="D199" s="79">
        <v>30.39537</v>
      </c>
      <c r="E199" s="79">
        <v>-87.23578</v>
      </c>
      <c r="F199" s="81">
        <v>0.672974537037037</v>
      </c>
      <c r="G199" s="79">
        <v>30.40522</v>
      </c>
      <c r="H199" s="79">
        <v>-86.66837</v>
      </c>
      <c r="I199" s="82">
        <v>0.3283449074074074</v>
      </c>
      <c r="J199" s="79">
        <v>37.0</v>
      </c>
      <c r="K199" s="46">
        <f t="shared" si="28"/>
        <v>4.695265959</v>
      </c>
      <c r="L199" s="79">
        <v>60.0</v>
      </c>
      <c r="M199" s="79" t="s">
        <v>345</v>
      </c>
      <c r="N199" s="79" t="s">
        <v>101</v>
      </c>
      <c r="O199" s="83"/>
      <c r="P199" s="49" t="s">
        <v>295</v>
      </c>
      <c r="Q199" s="50">
        <f t="shared" si="24"/>
        <v>1</v>
      </c>
      <c r="R199" s="49" t="s">
        <v>262</v>
      </c>
      <c r="S199" s="51"/>
      <c r="T199" s="51"/>
      <c r="U199" s="51"/>
      <c r="V199" s="51"/>
      <c r="W199" s="52">
        <f t="shared" si="3"/>
        <v>1396</v>
      </c>
      <c r="X199" s="58"/>
      <c r="Y199" s="58"/>
    </row>
    <row r="200">
      <c r="A200" s="79">
        <v>47.0</v>
      </c>
      <c r="B200" s="80">
        <v>40199.0</v>
      </c>
      <c r="C200" s="79" t="s">
        <v>64</v>
      </c>
      <c r="D200" s="78"/>
      <c r="E200" s="78"/>
      <c r="F200" s="78"/>
      <c r="G200" s="78"/>
      <c r="H200" s="78"/>
      <c r="I200" s="78"/>
      <c r="J200" s="78"/>
      <c r="K200" s="91"/>
      <c r="L200" s="78"/>
      <c r="M200" s="78"/>
      <c r="N200" s="79" t="s">
        <v>346</v>
      </c>
      <c r="O200" s="83"/>
      <c r="P200" s="49" t="s">
        <v>295</v>
      </c>
      <c r="Q200" s="50" t="str">
        <f t="shared" si="24"/>
        <v/>
      </c>
      <c r="R200" s="49" t="s">
        <v>262</v>
      </c>
      <c r="S200" s="51"/>
      <c r="T200" s="51"/>
      <c r="U200" s="51"/>
      <c r="V200" s="51"/>
      <c r="W200" s="52">
        <f t="shared" si="3"/>
        <v>1359</v>
      </c>
      <c r="X200" s="58"/>
      <c r="Y200" s="58"/>
    </row>
    <row r="201">
      <c r="A201" s="79">
        <v>46.0</v>
      </c>
      <c r="B201" s="80">
        <v>40198.0</v>
      </c>
      <c r="C201" s="81">
        <v>0.27774305555555556</v>
      </c>
      <c r="D201" s="79">
        <v>30.28584</v>
      </c>
      <c r="E201" s="79">
        <v>-87.53666</v>
      </c>
      <c r="F201" s="81">
        <v>0.5</v>
      </c>
      <c r="G201" s="79">
        <v>30.398928</v>
      </c>
      <c r="H201" s="79">
        <v>-87.242397</v>
      </c>
      <c r="I201" s="82">
        <v>0.22225694444444444</v>
      </c>
      <c r="J201" s="79">
        <v>22.0</v>
      </c>
      <c r="K201" s="46">
        <f t="shared" ref="K201:K204" si="29">J201/(I201*24)</f>
        <v>4.124355569</v>
      </c>
      <c r="L201" s="79">
        <v>57.0</v>
      </c>
      <c r="M201" s="79" t="s">
        <v>347</v>
      </c>
      <c r="N201" s="79" t="s">
        <v>348</v>
      </c>
      <c r="O201" s="83"/>
      <c r="P201" s="49" t="s">
        <v>295</v>
      </c>
      <c r="Q201" s="50">
        <f t="shared" si="24"/>
        <v>1</v>
      </c>
      <c r="R201" s="49" t="s">
        <v>349</v>
      </c>
      <c r="S201" s="51"/>
      <c r="T201" s="51"/>
      <c r="U201" s="51"/>
      <c r="V201" s="51"/>
      <c r="W201" s="52">
        <f t="shared" si="3"/>
        <v>1359</v>
      </c>
      <c r="X201" s="58"/>
      <c r="Y201" s="58"/>
    </row>
    <row r="202">
      <c r="A202" s="79">
        <v>45.0</v>
      </c>
      <c r="B202" s="80">
        <v>40197.0</v>
      </c>
      <c r="C202" s="81">
        <v>0.2604166666666667</v>
      </c>
      <c r="D202" s="79">
        <v>30.25436</v>
      </c>
      <c r="E202" s="79">
        <v>-88.08228</v>
      </c>
      <c r="F202" s="81">
        <v>0.5881944444444445</v>
      </c>
      <c r="G202" s="79">
        <v>30.28685</v>
      </c>
      <c r="H202" s="79">
        <v>-87.54061</v>
      </c>
      <c r="I202" s="82">
        <v>0.3277777777777778</v>
      </c>
      <c r="J202" s="79">
        <v>35.0</v>
      </c>
      <c r="K202" s="46">
        <f t="shared" si="29"/>
        <v>4.449152542</v>
      </c>
      <c r="L202" s="79">
        <v>52.0</v>
      </c>
      <c r="M202" s="79" t="s">
        <v>350</v>
      </c>
      <c r="N202" s="79" t="s">
        <v>351</v>
      </c>
      <c r="O202" s="83"/>
      <c r="P202" s="49" t="s">
        <v>295</v>
      </c>
      <c r="Q202" s="50">
        <f t="shared" si="24"/>
        <v>1</v>
      </c>
      <c r="R202" s="49" t="s">
        <v>349</v>
      </c>
      <c r="S202" s="51"/>
      <c r="T202" s="51"/>
      <c r="U202" s="51"/>
      <c r="V202" s="51"/>
      <c r="W202" s="52">
        <f t="shared" si="3"/>
        <v>1337</v>
      </c>
      <c r="X202" s="58"/>
      <c r="Y202" s="58"/>
    </row>
    <row r="203">
      <c r="A203" s="10">
        <v>44.0</v>
      </c>
      <c r="B203" s="84">
        <v>40196.0</v>
      </c>
      <c r="C203" s="85">
        <v>0.28208333333333335</v>
      </c>
      <c r="D203" s="10">
        <v>30.21635</v>
      </c>
      <c r="E203" s="10">
        <v>-88.50459</v>
      </c>
      <c r="F203" s="85">
        <v>0.5648032407407407</v>
      </c>
      <c r="G203" s="10">
        <v>30.25436</v>
      </c>
      <c r="H203" s="10">
        <v>-88.08228</v>
      </c>
      <c r="I203" s="86">
        <v>0.28271990740740743</v>
      </c>
      <c r="J203" s="10">
        <v>26.0</v>
      </c>
      <c r="K203" s="46">
        <f t="shared" si="29"/>
        <v>3.831825439</v>
      </c>
      <c r="L203" s="10">
        <v>50.0</v>
      </c>
      <c r="M203" s="10" t="s">
        <v>352</v>
      </c>
      <c r="N203" s="10" t="s">
        <v>353</v>
      </c>
      <c r="O203" s="11"/>
      <c r="P203" s="49" t="s">
        <v>295</v>
      </c>
      <c r="Q203" s="50">
        <f t="shared" si="24"/>
        <v>1</v>
      </c>
      <c r="R203" s="49" t="s">
        <v>349</v>
      </c>
      <c r="S203" s="12"/>
      <c r="T203" s="12"/>
      <c r="U203" s="12"/>
      <c r="V203" s="12"/>
      <c r="W203" s="52">
        <f t="shared" si="3"/>
        <v>1302</v>
      </c>
    </row>
    <row r="204">
      <c r="A204" s="10">
        <v>43.0</v>
      </c>
      <c r="B204" s="84">
        <v>40195.0</v>
      </c>
      <c r="C204" s="85">
        <v>0.35650462962962964</v>
      </c>
      <c r="D204" s="10">
        <v>30.39977</v>
      </c>
      <c r="E204" s="10">
        <v>-88.82978</v>
      </c>
      <c r="F204" s="85">
        <v>0.6600578703703703</v>
      </c>
      <c r="G204" s="10">
        <v>30.2151</v>
      </c>
      <c r="H204" s="10">
        <v>-88.50558</v>
      </c>
      <c r="I204" s="86">
        <v>0.30355324074074075</v>
      </c>
      <c r="J204" s="10">
        <v>29.0</v>
      </c>
      <c r="K204" s="46">
        <f t="shared" si="29"/>
        <v>3.980630648</v>
      </c>
      <c r="L204" s="10">
        <v>52.0</v>
      </c>
      <c r="M204" s="10" t="s">
        <v>354</v>
      </c>
      <c r="N204" s="10" t="s">
        <v>328</v>
      </c>
      <c r="O204" s="11"/>
      <c r="P204" s="49" t="s">
        <v>295</v>
      </c>
      <c r="Q204" s="50">
        <f t="shared" si="24"/>
        <v>1</v>
      </c>
      <c r="R204" s="49" t="s">
        <v>355</v>
      </c>
      <c r="S204" s="12"/>
      <c r="T204" s="12"/>
      <c r="U204" s="12"/>
      <c r="V204" s="12"/>
      <c r="W204" s="52">
        <f t="shared" si="3"/>
        <v>1276</v>
      </c>
    </row>
    <row r="205">
      <c r="A205" s="10">
        <v>42.0</v>
      </c>
      <c r="B205" s="84">
        <v>40194.0</v>
      </c>
      <c r="C205" s="10" t="s">
        <v>64</v>
      </c>
      <c r="D205" s="9"/>
      <c r="E205" s="9"/>
      <c r="F205" s="95"/>
      <c r="G205" s="9"/>
      <c r="H205" s="9"/>
      <c r="I205" s="9"/>
      <c r="J205" s="9"/>
      <c r="K205" s="18"/>
      <c r="L205" s="10">
        <v>59.0</v>
      </c>
      <c r="M205" s="10" t="s">
        <v>356</v>
      </c>
      <c r="N205" s="10" t="s">
        <v>357</v>
      </c>
      <c r="O205" s="11"/>
      <c r="P205" s="49" t="s">
        <v>295</v>
      </c>
      <c r="Q205" s="50" t="str">
        <f t="shared" si="24"/>
        <v/>
      </c>
      <c r="R205" s="49" t="s">
        <v>355</v>
      </c>
      <c r="S205" s="12"/>
      <c r="T205" s="12"/>
      <c r="U205" s="12"/>
      <c r="V205" s="12"/>
      <c r="W205" s="52">
        <f t="shared" si="3"/>
        <v>1247</v>
      </c>
    </row>
    <row r="206">
      <c r="A206" s="79">
        <v>41.0</v>
      </c>
      <c r="B206" s="80">
        <v>40193.0</v>
      </c>
      <c r="C206" s="81">
        <v>0.2981597222222222</v>
      </c>
      <c r="D206" s="79">
        <v>30.30514</v>
      </c>
      <c r="E206" s="79">
        <v>-89.29441</v>
      </c>
      <c r="F206" s="81">
        <v>0.6354166666666666</v>
      </c>
      <c r="G206" s="79">
        <v>30.40959</v>
      </c>
      <c r="H206" s="79">
        <v>-88.84066</v>
      </c>
      <c r="I206" s="82">
        <v>0.33725694444444443</v>
      </c>
      <c r="J206" s="79">
        <v>29.0</v>
      </c>
      <c r="K206" s="46">
        <f t="shared" ref="K206:K208" si="30">J206/(I206*24)</f>
        <v>3.582827139</v>
      </c>
      <c r="L206" s="79">
        <v>48.0</v>
      </c>
      <c r="M206" s="79" t="s">
        <v>358</v>
      </c>
      <c r="N206" s="79" t="s">
        <v>359</v>
      </c>
      <c r="O206" s="83"/>
      <c r="P206" s="49" t="s">
        <v>295</v>
      </c>
      <c r="Q206" s="50">
        <f t="shared" si="24"/>
        <v>1</v>
      </c>
      <c r="R206" s="49" t="s">
        <v>355</v>
      </c>
      <c r="S206" s="51"/>
      <c r="T206" s="51"/>
      <c r="U206" s="51"/>
      <c r="V206" s="51"/>
      <c r="W206" s="52">
        <f t="shared" si="3"/>
        <v>1247</v>
      </c>
      <c r="X206" s="58"/>
      <c r="Y206" s="58"/>
    </row>
    <row r="207">
      <c r="A207" s="79">
        <v>40.0</v>
      </c>
      <c r="B207" s="80">
        <v>40192.0</v>
      </c>
      <c r="C207" s="81">
        <v>0.2733333333333333</v>
      </c>
      <c r="D207" s="79">
        <v>30.13477</v>
      </c>
      <c r="E207" s="79">
        <v>-89.65784</v>
      </c>
      <c r="F207" s="81">
        <v>0.5666666666666667</v>
      </c>
      <c r="G207" s="79">
        <v>30.30608</v>
      </c>
      <c r="H207" s="79">
        <v>-89.29288</v>
      </c>
      <c r="I207" s="82">
        <v>0.29375</v>
      </c>
      <c r="J207" s="79">
        <v>27.0</v>
      </c>
      <c r="K207" s="46">
        <f t="shared" si="30"/>
        <v>3.829787234</v>
      </c>
      <c r="L207" s="79">
        <v>45.0</v>
      </c>
      <c r="M207" s="79" t="s">
        <v>360</v>
      </c>
      <c r="N207" s="79" t="s">
        <v>361</v>
      </c>
      <c r="O207" s="83"/>
      <c r="P207" s="49" t="s">
        <v>295</v>
      </c>
      <c r="Q207" s="50">
        <f t="shared" si="24"/>
        <v>1</v>
      </c>
      <c r="R207" s="49" t="s">
        <v>355</v>
      </c>
      <c r="S207" s="51"/>
      <c r="T207" s="51"/>
      <c r="U207" s="51"/>
      <c r="V207" s="51"/>
      <c r="W207" s="52">
        <f t="shared" si="3"/>
        <v>1218</v>
      </c>
      <c r="X207" s="58"/>
      <c r="Y207" s="58"/>
    </row>
    <row r="208">
      <c r="A208" s="79">
        <v>39.0</v>
      </c>
      <c r="B208" s="80">
        <v>40191.0</v>
      </c>
      <c r="C208" s="81">
        <v>0.31177083333333333</v>
      </c>
      <c r="D208" s="79">
        <v>29.95684</v>
      </c>
      <c r="E208" s="79">
        <v>-90.06034</v>
      </c>
      <c r="F208" s="81">
        <v>0.593738425925926</v>
      </c>
      <c r="G208" s="79">
        <v>30.13073</v>
      </c>
      <c r="H208" s="79">
        <v>-89.66676</v>
      </c>
      <c r="I208" s="82">
        <v>0.2819675925925926</v>
      </c>
      <c r="J208" s="79">
        <v>28.0</v>
      </c>
      <c r="K208" s="46">
        <f t="shared" si="30"/>
        <v>4.137591331</v>
      </c>
      <c r="L208" s="79">
        <v>40.0</v>
      </c>
      <c r="M208" s="79" t="s">
        <v>335</v>
      </c>
      <c r="N208" s="79" t="s">
        <v>362</v>
      </c>
      <c r="O208" s="83"/>
      <c r="P208" s="49" t="s">
        <v>295</v>
      </c>
      <c r="Q208" s="50">
        <f t="shared" si="24"/>
        <v>1</v>
      </c>
      <c r="R208" s="49" t="s">
        <v>363</v>
      </c>
      <c r="S208" s="51"/>
      <c r="T208" s="51"/>
      <c r="U208" s="51"/>
      <c r="V208" s="51"/>
      <c r="W208" s="52">
        <f t="shared" si="3"/>
        <v>1191</v>
      </c>
      <c r="X208" s="58"/>
      <c r="Y208" s="58"/>
    </row>
    <row r="209">
      <c r="A209" s="79">
        <v>38.0</v>
      </c>
      <c r="B209" s="80">
        <v>40190.0</v>
      </c>
      <c r="C209" s="79" t="s">
        <v>64</v>
      </c>
      <c r="D209" s="78"/>
      <c r="E209" s="78"/>
      <c r="F209" s="78"/>
      <c r="G209" s="78"/>
      <c r="H209" s="78"/>
      <c r="I209" s="78"/>
      <c r="J209" s="78"/>
      <c r="K209" s="91"/>
      <c r="L209" s="78"/>
      <c r="M209" s="78"/>
      <c r="N209" s="79" t="s">
        <v>364</v>
      </c>
      <c r="O209" s="83"/>
      <c r="P209" s="59" t="s">
        <v>32</v>
      </c>
      <c r="Q209" s="50" t="str">
        <f t="shared" si="24"/>
        <v/>
      </c>
      <c r="R209" s="49" t="s">
        <v>363</v>
      </c>
      <c r="S209" s="51"/>
      <c r="T209" s="51"/>
      <c r="U209" s="51"/>
      <c r="V209" s="51"/>
      <c r="W209" s="52">
        <f t="shared" si="3"/>
        <v>1163</v>
      </c>
      <c r="X209" s="58"/>
      <c r="Y209" s="58"/>
    </row>
    <row r="210">
      <c r="A210" s="79">
        <v>37.0</v>
      </c>
      <c r="B210" s="80">
        <v>40189.0</v>
      </c>
      <c r="C210" s="81">
        <v>0.3</v>
      </c>
      <c r="D210" s="79">
        <v>29.98541</v>
      </c>
      <c r="E210" s="79">
        <v>-90.81237</v>
      </c>
      <c r="F210" s="81">
        <v>0.6409722222222223</v>
      </c>
      <c r="G210" s="79">
        <v>29.95661</v>
      </c>
      <c r="H210" s="79">
        <v>-90.0615</v>
      </c>
      <c r="I210" s="96">
        <f t="shared" ref="I210:I211" si="31">F210-C210</f>
        <v>0.3409722222</v>
      </c>
      <c r="J210" s="79">
        <v>61.0</v>
      </c>
      <c r="K210" s="46">
        <f t="shared" ref="K210:K211" si="32">J210/(I210*24)</f>
        <v>7.454175153</v>
      </c>
      <c r="L210" s="79">
        <v>36.0</v>
      </c>
      <c r="M210" s="79" t="s">
        <v>365</v>
      </c>
      <c r="N210" s="79" t="s">
        <v>366</v>
      </c>
      <c r="O210" s="97">
        <v>920.0</v>
      </c>
      <c r="P210" s="59" t="s">
        <v>32</v>
      </c>
      <c r="Q210" s="50">
        <f t="shared" si="24"/>
        <v>1</v>
      </c>
      <c r="R210" s="49" t="s">
        <v>363</v>
      </c>
      <c r="S210" s="51"/>
      <c r="T210" s="51"/>
      <c r="U210" s="51"/>
      <c r="V210" s="49" t="s">
        <v>367</v>
      </c>
      <c r="W210" s="52">
        <f t="shared" si="3"/>
        <v>1163</v>
      </c>
      <c r="X210" s="58"/>
      <c r="Y210" s="58"/>
    </row>
    <row r="211">
      <c r="A211" s="79">
        <v>36.0</v>
      </c>
      <c r="B211" s="80">
        <v>40188.0</v>
      </c>
      <c r="C211" s="81">
        <v>0.34425925925925926</v>
      </c>
      <c r="D211" s="79">
        <v>30.43571</v>
      </c>
      <c r="E211" s="79">
        <v>-91.19339</v>
      </c>
      <c r="F211" s="81">
        <v>0.7246296296296296</v>
      </c>
      <c r="G211" s="79">
        <v>29.98541</v>
      </c>
      <c r="H211" s="79">
        <v>-90.81237</v>
      </c>
      <c r="I211" s="96">
        <f t="shared" si="31"/>
        <v>0.3803703704</v>
      </c>
      <c r="J211" s="79">
        <v>72.0</v>
      </c>
      <c r="K211" s="46">
        <f t="shared" si="32"/>
        <v>7.887049659</v>
      </c>
      <c r="L211" s="79">
        <v>30.0</v>
      </c>
      <c r="M211" s="79" t="s">
        <v>368</v>
      </c>
      <c r="N211" s="79" t="s">
        <v>369</v>
      </c>
      <c r="O211" s="97">
        <v>860.0</v>
      </c>
      <c r="P211" s="59" t="s">
        <v>32</v>
      </c>
      <c r="Q211" s="50">
        <f t="shared" si="24"/>
        <v>1</v>
      </c>
      <c r="R211" s="49" t="s">
        <v>363</v>
      </c>
      <c r="S211" s="51"/>
      <c r="T211" s="51"/>
      <c r="U211" s="51"/>
      <c r="V211" s="51"/>
      <c r="W211" s="52">
        <f t="shared" si="3"/>
        <v>1102</v>
      </c>
      <c r="X211" s="58"/>
      <c r="Y211" s="58"/>
    </row>
    <row r="212">
      <c r="A212" s="10">
        <v>35.0</v>
      </c>
      <c r="B212" s="84">
        <v>40187.0</v>
      </c>
      <c r="C212" s="10" t="s">
        <v>64</v>
      </c>
      <c r="D212" s="9"/>
      <c r="E212" s="9"/>
      <c r="F212" s="9"/>
      <c r="G212" s="9"/>
      <c r="H212" s="9"/>
      <c r="I212" s="9"/>
      <c r="J212" s="9"/>
      <c r="K212" s="18"/>
      <c r="L212" s="10">
        <v>29.0</v>
      </c>
      <c r="M212" s="10" t="s">
        <v>370</v>
      </c>
      <c r="N212" s="79" t="s">
        <v>371</v>
      </c>
      <c r="O212" s="11"/>
      <c r="P212" s="59" t="s">
        <v>32</v>
      </c>
      <c r="Q212" s="50" t="str">
        <f t="shared" si="24"/>
        <v/>
      </c>
      <c r="R212" s="49" t="s">
        <v>363</v>
      </c>
      <c r="S212" s="12"/>
      <c r="T212" s="12"/>
      <c r="U212" s="12"/>
      <c r="V212" s="12"/>
      <c r="W212" s="52">
        <f t="shared" si="3"/>
        <v>1030</v>
      </c>
    </row>
    <row r="213">
      <c r="A213" s="79">
        <v>34.0</v>
      </c>
      <c r="B213" s="80">
        <v>40186.0</v>
      </c>
      <c r="C213" s="79" t="s">
        <v>64</v>
      </c>
      <c r="D213" s="78"/>
      <c r="E213" s="78"/>
      <c r="F213" s="78"/>
      <c r="G213" s="78"/>
      <c r="H213" s="78"/>
      <c r="I213" s="78"/>
      <c r="J213" s="78"/>
      <c r="K213" s="91"/>
      <c r="L213" s="79">
        <v>29.0</v>
      </c>
      <c r="M213" s="79" t="s">
        <v>372</v>
      </c>
      <c r="N213" s="79" t="s">
        <v>371</v>
      </c>
      <c r="O213" s="83"/>
      <c r="P213" s="59" t="s">
        <v>32</v>
      </c>
      <c r="Q213" s="50" t="str">
        <f t="shared" si="24"/>
        <v/>
      </c>
      <c r="R213" s="49" t="s">
        <v>363</v>
      </c>
      <c r="S213" s="51"/>
      <c r="T213" s="51"/>
      <c r="U213" s="51"/>
      <c r="V213" s="51"/>
      <c r="W213" s="52">
        <f t="shared" si="3"/>
        <v>1030</v>
      </c>
      <c r="X213" s="58"/>
      <c r="Y213" s="58"/>
    </row>
    <row r="214">
      <c r="A214" s="79">
        <v>33.0</v>
      </c>
      <c r="B214" s="80">
        <v>40185.0</v>
      </c>
      <c r="C214" s="79" t="s">
        <v>64</v>
      </c>
      <c r="D214" s="78"/>
      <c r="E214" s="78"/>
      <c r="F214" s="78"/>
      <c r="G214" s="78"/>
      <c r="H214" s="78"/>
      <c r="I214" s="78"/>
      <c r="J214" s="78"/>
      <c r="K214" s="91"/>
      <c r="L214" s="79">
        <v>41.0</v>
      </c>
      <c r="M214" s="79" t="s">
        <v>373</v>
      </c>
      <c r="N214" s="79" t="s">
        <v>371</v>
      </c>
      <c r="O214" s="83"/>
      <c r="P214" s="59" t="s">
        <v>32</v>
      </c>
      <c r="Q214" s="50" t="str">
        <f t="shared" si="24"/>
        <v/>
      </c>
      <c r="R214" s="49" t="s">
        <v>363</v>
      </c>
      <c r="S214" s="51"/>
      <c r="T214" s="51"/>
      <c r="U214" s="51"/>
      <c r="V214" s="51"/>
      <c r="W214" s="52">
        <f t="shared" si="3"/>
        <v>1030</v>
      </c>
      <c r="X214" s="58"/>
      <c r="Y214" s="58"/>
    </row>
    <row r="215">
      <c r="A215" s="79">
        <v>32.0</v>
      </c>
      <c r="B215" s="80">
        <v>40184.0</v>
      </c>
      <c r="C215" s="79" t="s">
        <v>64</v>
      </c>
      <c r="D215" s="78"/>
      <c r="E215" s="78"/>
      <c r="F215" s="78"/>
      <c r="G215" s="78"/>
      <c r="H215" s="78"/>
      <c r="I215" s="78"/>
      <c r="J215" s="78"/>
      <c r="K215" s="91"/>
      <c r="L215" s="79">
        <v>39.0</v>
      </c>
      <c r="M215" s="79" t="s">
        <v>374</v>
      </c>
      <c r="N215" s="79" t="s">
        <v>371</v>
      </c>
      <c r="O215" s="83"/>
      <c r="P215" s="59" t="s">
        <v>32</v>
      </c>
      <c r="Q215" s="50" t="str">
        <f t="shared" si="24"/>
        <v/>
      </c>
      <c r="R215" s="49" t="s">
        <v>363</v>
      </c>
      <c r="S215" s="51"/>
      <c r="T215" s="51"/>
      <c r="U215" s="51"/>
      <c r="V215" s="51"/>
      <c r="W215" s="52">
        <f t="shared" si="3"/>
        <v>1030</v>
      </c>
      <c r="X215" s="58"/>
      <c r="Y215" s="58"/>
    </row>
    <row r="216">
      <c r="A216" s="79">
        <v>31.0</v>
      </c>
      <c r="B216" s="80">
        <v>40183.0</v>
      </c>
      <c r="C216" s="79" t="s">
        <v>64</v>
      </c>
      <c r="D216" s="78"/>
      <c r="E216" s="78"/>
      <c r="F216" s="78"/>
      <c r="G216" s="78"/>
      <c r="H216" s="78"/>
      <c r="I216" s="78"/>
      <c r="J216" s="78"/>
      <c r="K216" s="91"/>
      <c r="L216" s="79">
        <v>34.0</v>
      </c>
      <c r="M216" s="79" t="s">
        <v>375</v>
      </c>
      <c r="N216" s="79" t="s">
        <v>376</v>
      </c>
      <c r="O216" s="83"/>
      <c r="P216" s="59" t="s">
        <v>32</v>
      </c>
      <c r="Q216" s="50" t="str">
        <f t="shared" si="24"/>
        <v/>
      </c>
      <c r="R216" s="49" t="s">
        <v>363</v>
      </c>
      <c r="S216" s="51"/>
      <c r="T216" s="51"/>
      <c r="U216" s="51"/>
      <c r="V216" s="51"/>
      <c r="W216" s="52">
        <f t="shared" si="3"/>
        <v>1030</v>
      </c>
      <c r="X216" s="58"/>
      <c r="Y216" s="58"/>
    </row>
    <row r="217">
      <c r="A217" s="79">
        <v>30.0</v>
      </c>
      <c r="B217" s="80">
        <v>40182.0</v>
      </c>
      <c r="C217" s="81">
        <v>0.25555555555555554</v>
      </c>
      <c r="D217" s="79">
        <v>31.19043</v>
      </c>
      <c r="E217" s="79">
        <v>-91.59096</v>
      </c>
      <c r="F217" s="81">
        <v>0.7208333333333333</v>
      </c>
      <c r="G217" s="79">
        <v>30.43791</v>
      </c>
      <c r="H217" s="79">
        <v>-91.19176</v>
      </c>
      <c r="I217" s="82">
        <v>0.46510416666666665</v>
      </c>
      <c r="J217" s="79">
        <v>95.0</v>
      </c>
      <c r="K217" s="46">
        <f t="shared" ref="K217:K223" si="33">J217/(I217*24)</f>
        <v>8.510638298</v>
      </c>
      <c r="L217" s="79">
        <v>34.0</v>
      </c>
      <c r="M217" s="79" t="s">
        <v>377</v>
      </c>
      <c r="N217" s="79" t="s">
        <v>378</v>
      </c>
      <c r="O217" s="97">
        <v>933.0</v>
      </c>
      <c r="P217" s="59" t="s">
        <v>32</v>
      </c>
      <c r="Q217" s="50">
        <f t="shared" si="24"/>
        <v>1</v>
      </c>
      <c r="R217" s="49" t="s">
        <v>363</v>
      </c>
      <c r="S217" s="51"/>
      <c r="T217" s="51"/>
      <c r="U217" s="51"/>
      <c r="V217" s="51"/>
      <c r="W217" s="52">
        <f t="shared" si="3"/>
        <v>1030</v>
      </c>
      <c r="X217" s="58"/>
      <c r="Y217" s="58"/>
    </row>
    <row r="218">
      <c r="A218" s="10">
        <v>29.0</v>
      </c>
      <c r="B218" s="84">
        <v>40181.0</v>
      </c>
      <c r="C218" s="85">
        <v>0.2916666666666667</v>
      </c>
      <c r="D218" s="10">
        <v>31.89498</v>
      </c>
      <c r="E218" s="10">
        <v>-91.21854</v>
      </c>
      <c r="F218" s="85">
        <v>0.60625</v>
      </c>
      <c r="G218" s="10">
        <v>31.19778</v>
      </c>
      <c r="H218" s="10">
        <v>-91.59772</v>
      </c>
      <c r="I218" s="86">
        <v>0.3146412037037037</v>
      </c>
      <c r="J218" s="10">
        <v>65.0</v>
      </c>
      <c r="K218" s="46">
        <f t="shared" si="33"/>
        <v>8.607688063</v>
      </c>
      <c r="L218" s="10">
        <v>35.0</v>
      </c>
      <c r="M218" s="10" t="s">
        <v>303</v>
      </c>
      <c r="N218" s="10" t="s">
        <v>101</v>
      </c>
      <c r="O218" s="98">
        <v>1210.0</v>
      </c>
      <c r="P218" s="59" t="s">
        <v>32</v>
      </c>
      <c r="Q218" s="50">
        <f t="shared" si="24"/>
        <v>1</v>
      </c>
      <c r="R218" s="51"/>
      <c r="S218" s="12"/>
      <c r="T218" s="12"/>
      <c r="U218" s="12"/>
      <c r="V218" s="12"/>
      <c r="W218" s="52">
        <f t="shared" si="3"/>
        <v>935</v>
      </c>
    </row>
    <row r="219">
      <c r="A219" s="10">
        <v>28.0</v>
      </c>
      <c r="B219" s="84">
        <v>40180.0</v>
      </c>
      <c r="C219" s="85">
        <v>0.5006944444444444</v>
      </c>
      <c r="D219" s="10">
        <v>32.3334</v>
      </c>
      <c r="E219" s="10">
        <v>-90.89637</v>
      </c>
      <c r="F219" s="85">
        <v>0.6944444444444444</v>
      </c>
      <c r="G219" s="10">
        <v>31.89498</v>
      </c>
      <c r="H219" s="10">
        <v>-91.21854</v>
      </c>
      <c r="I219" s="86">
        <v>0.1939699074074074</v>
      </c>
      <c r="J219" s="10">
        <v>45.0</v>
      </c>
      <c r="K219" s="46">
        <f t="shared" si="33"/>
        <v>9.666447879</v>
      </c>
      <c r="L219" s="10">
        <v>36.0</v>
      </c>
      <c r="M219" s="10" t="s">
        <v>379</v>
      </c>
      <c r="N219" s="10" t="s">
        <v>380</v>
      </c>
      <c r="O219" s="98">
        <v>1150.0</v>
      </c>
      <c r="P219" s="59" t="s">
        <v>32</v>
      </c>
      <c r="Q219" s="50">
        <f t="shared" si="24"/>
        <v>1</v>
      </c>
      <c r="R219" s="51"/>
      <c r="S219" s="12"/>
      <c r="T219" s="12"/>
      <c r="U219" s="12"/>
      <c r="V219" s="12"/>
      <c r="W219" s="52">
        <f t="shared" si="3"/>
        <v>870</v>
      </c>
    </row>
    <row r="220">
      <c r="A220" s="10">
        <v>27.0</v>
      </c>
      <c r="B220" s="84">
        <v>40179.0</v>
      </c>
      <c r="C220" s="85">
        <v>0.2847222222222222</v>
      </c>
      <c r="D220" s="10">
        <v>32.74038</v>
      </c>
      <c r="E220" s="10">
        <v>-91.13415</v>
      </c>
      <c r="F220" s="85">
        <v>0.5229166666666667</v>
      </c>
      <c r="G220" s="10">
        <v>32.35228</v>
      </c>
      <c r="H220" s="10">
        <v>-90.88361</v>
      </c>
      <c r="I220" s="86">
        <v>0.23811342592592594</v>
      </c>
      <c r="J220" s="10">
        <v>45.0</v>
      </c>
      <c r="K220" s="46">
        <f t="shared" si="33"/>
        <v>7.874398483</v>
      </c>
      <c r="L220" s="10">
        <v>38.0</v>
      </c>
      <c r="M220" s="10" t="s">
        <v>381</v>
      </c>
      <c r="N220" s="10" t="s">
        <v>382</v>
      </c>
      <c r="O220" s="98">
        <v>1120.0</v>
      </c>
      <c r="P220" s="59" t="s">
        <v>32</v>
      </c>
      <c r="Q220" s="50">
        <f t="shared" si="24"/>
        <v>1</v>
      </c>
      <c r="R220" s="51"/>
      <c r="S220" s="12"/>
      <c r="T220" s="12"/>
      <c r="U220" s="12"/>
      <c r="V220" s="12"/>
      <c r="W220" s="52">
        <f t="shared" si="3"/>
        <v>825</v>
      </c>
    </row>
    <row r="221">
      <c r="A221" s="10">
        <v>26.0</v>
      </c>
      <c r="B221" s="84">
        <v>40178.0</v>
      </c>
      <c r="C221" s="85">
        <v>0.2881944444444444</v>
      </c>
      <c r="D221" s="10">
        <v>33.30189</v>
      </c>
      <c r="E221" s="10">
        <v>-91.16275</v>
      </c>
      <c r="F221" s="85">
        <v>0.5694444444444444</v>
      </c>
      <c r="G221" s="10">
        <v>32.74389</v>
      </c>
      <c r="H221" s="10">
        <v>-91.13569</v>
      </c>
      <c r="I221" s="86">
        <v>0.2811226851851852</v>
      </c>
      <c r="J221" s="10">
        <v>50.0</v>
      </c>
      <c r="K221" s="46">
        <f t="shared" si="33"/>
        <v>7.410762073</v>
      </c>
      <c r="L221" s="10">
        <v>45.0</v>
      </c>
      <c r="M221" s="10" t="s">
        <v>290</v>
      </c>
      <c r="N221" s="10" t="s">
        <v>383</v>
      </c>
      <c r="O221" s="98">
        <v>1110.0</v>
      </c>
      <c r="P221" s="59" t="s">
        <v>32</v>
      </c>
      <c r="Q221" s="50">
        <f t="shared" si="24"/>
        <v>1</v>
      </c>
      <c r="R221" s="51"/>
      <c r="S221" s="12"/>
      <c r="T221" s="12"/>
      <c r="U221" s="12"/>
      <c r="V221" s="12"/>
      <c r="W221" s="52">
        <f t="shared" si="3"/>
        <v>780</v>
      </c>
    </row>
    <row r="222">
      <c r="A222" s="10">
        <v>25.0</v>
      </c>
      <c r="B222" s="84">
        <v>40177.0</v>
      </c>
      <c r="C222" s="85">
        <v>0.2708333333333333</v>
      </c>
      <c r="D222" s="10">
        <v>33.6639</v>
      </c>
      <c r="E222" s="10">
        <v>-91.2191</v>
      </c>
      <c r="F222" s="85">
        <v>0.6104166666666667</v>
      </c>
      <c r="G222" s="10">
        <v>33.30617</v>
      </c>
      <c r="H222" s="10">
        <v>-91.16296</v>
      </c>
      <c r="I222" s="86">
        <v>0.339849537037037</v>
      </c>
      <c r="J222" s="10">
        <v>67.0</v>
      </c>
      <c r="K222" s="46">
        <f t="shared" si="33"/>
        <v>8.214419508</v>
      </c>
      <c r="L222" s="10">
        <v>42.0</v>
      </c>
      <c r="M222" s="10" t="s">
        <v>384</v>
      </c>
      <c r="N222" s="10" t="s">
        <v>385</v>
      </c>
      <c r="O222" s="11"/>
      <c r="P222" s="59" t="s">
        <v>32</v>
      </c>
      <c r="Q222" s="50">
        <f t="shared" si="24"/>
        <v>1</v>
      </c>
      <c r="R222" s="51"/>
      <c r="S222" s="12"/>
      <c r="T222" s="12"/>
      <c r="U222" s="12"/>
      <c r="V222" s="12"/>
      <c r="W222" s="52">
        <f t="shared" si="3"/>
        <v>730</v>
      </c>
    </row>
    <row r="223">
      <c r="A223" s="10">
        <v>24.0</v>
      </c>
      <c r="B223" s="84">
        <v>40176.0</v>
      </c>
      <c r="C223" s="85">
        <v>0.34305555555555556</v>
      </c>
      <c r="D223" s="10">
        <v>34.52045</v>
      </c>
      <c r="E223" s="10">
        <v>-90.58391</v>
      </c>
      <c r="F223" s="85">
        <v>0.6548611111111111</v>
      </c>
      <c r="G223" s="10">
        <v>33.96115</v>
      </c>
      <c r="H223" s="10">
        <v>-91.07316</v>
      </c>
      <c r="I223" s="86">
        <v>0.31167824074074074</v>
      </c>
      <c r="J223" s="10">
        <v>65.0</v>
      </c>
      <c r="K223" s="46">
        <f t="shared" si="33"/>
        <v>8.689516878</v>
      </c>
      <c r="L223" s="10">
        <v>38.0</v>
      </c>
      <c r="M223" s="10" t="s">
        <v>303</v>
      </c>
      <c r="N223" s="10" t="s">
        <v>101</v>
      </c>
      <c r="O223" s="11"/>
      <c r="P223" s="59" t="s">
        <v>32</v>
      </c>
      <c r="Q223" s="50">
        <f t="shared" si="24"/>
        <v>1</v>
      </c>
      <c r="R223" s="51"/>
      <c r="S223" s="12"/>
      <c r="T223" s="12"/>
      <c r="U223" s="12"/>
      <c r="V223" s="12"/>
      <c r="W223" s="52">
        <f t="shared" si="3"/>
        <v>663</v>
      </c>
    </row>
    <row r="224">
      <c r="A224" s="10">
        <v>23.0</v>
      </c>
      <c r="B224" s="84">
        <v>40175.0</v>
      </c>
      <c r="C224" s="10" t="s">
        <v>64</v>
      </c>
      <c r="D224" s="9"/>
      <c r="E224" s="9"/>
      <c r="F224" s="95"/>
      <c r="G224" s="9"/>
      <c r="H224" s="9"/>
      <c r="I224" s="9"/>
      <c r="J224" s="9"/>
      <c r="K224" s="18"/>
      <c r="L224" s="10">
        <v>34.0</v>
      </c>
      <c r="M224" s="10" t="s">
        <v>386</v>
      </c>
      <c r="N224" s="10" t="s">
        <v>387</v>
      </c>
      <c r="O224" s="11"/>
      <c r="P224" s="59" t="s">
        <v>32</v>
      </c>
      <c r="Q224" s="50" t="str">
        <f t="shared" si="24"/>
        <v/>
      </c>
      <c r="R224" s="51"/>
      <c r="S224" s="12"/>
      <c r="T224" s="12"/>
      <c r="U224" s="12"/>
      <c r="V224" s="59" t="s">
        <v>388</v>
      </c>
      <c r="W224" s="52">
        <f t="shared" si="3"/>
        <v>598</v>
      </c>
    </row>
    <row r="225">
      <c r="A225" s="10">
        <v>22.0</v>
      </c>
      <c r="B225" s="84">
        <v>40174.0</v>
      </c>
      <c r="C225" s="85">
        <v>0.26787037037037037</v>
      </c>
      <c r="D225" s="10">
        <v>34.8395</v>
      </c>
      <c r="E225" s="10">
        <v>-90.37901</v>
      </c>
      <c r="F225" s="85">
        <v>0.4777199074074074</v>
      </c>
      <c r="G225" s="10">
        <v>34.52221</v>
      </c>
      <c r="H225" s="10">
        <v>-90.58438</v>
      </c>
      <c r="I225" s="86">
        <v>0.20984953703703704</v>
      </c>
      <c r="J225" s="10">
        <v>36.0</v>
      </c>
      <c r="K225" s="46">
        <f t="shared" ref="K225:K226" si="34">J225/(I225*24)</f>
        <v>7.1479786</v>
      </c>
      <c r="L225" s="10">
        <v>36.0</v>
      </c>
      <c r="M225" s="10" t="s">
        <v>389</v>
      </c>
      <c r="N225" s="10" t="s">
        <v>390</v>
      </c>
      <c r="O225" s="11"/>
      <c r="P225" s="59" t="s">
        <v>32</v>
      </c>
      <c r="Q225" s="50">
        <f t="shared" si="24"/>
        <v>1</v>
      </c>
      <c r="R225" s="51"/>
      <c r="S225" s="12"/>
      <c r="T225" s="12"/>
      <c r="U225" s="12"/>
      <c r="V225" s="12"/>
      <c r="W225" s="52">
        <f t="shared" si="3"/>
        <v>598</v>
      </c>
    </row>
    <row r="226">
      <c r="A226" s="79">
        <v>21.0</v>
      </c>
      <c r="B226" s="80">
        <v>40173.0</v>
      </c>
      <c r="C226" s="55">
        <v>0.37547453703703704</v>
      </c>
      <c r="D226" s="79">
        <v>35.14527</v>
      </c>
      <c r="E226" s="79">
        <v>-90.05772</v>
      </c>
      <c r="F226" s="55">
        <v>0.6741319444444445</v>
      </c>
      <c r="G226" s="79">
        <v>34.84126</v>
      </c>
      <c r="H226" s="79">
        <v>-90.37781</v>
      </c>
      <c r="I226" s="82">
        <v>0.2986111111111111</v>
      </c>
      <c r="J226" s="79">
        <v>38.0</v>
      </c>
      <c r="K226" s="46">
        <f t="shared" si="34"/>
        <v>5.302325581</v>
      </c>
      <c r="L226" s="79">
        <v>40.0</v>
      </c>
      <c r="M226" s="79" t="s">
        <v>391</v>
      </c>
      <c r="N226" s="79" t="s">
        <v>392</v>
      </c>
      <c r="O226" s="83"/>
      <c r="P226" s="59" t="s">
        <v>32</v>
      </c>
      <c r="Q226" s="50">
        <f t="shared" si="24"/>
        <v>1</v>
      </c>
      <c r="R226" s="51"/>
      <c r="S226" s="51"/>
      <c r="T226" s="51"/>
      <c r="U226" s="51"/>
      <c r="V226" s="51"/>
      <c r="W226" s="52">
        <f t="shared" si="3"/>
        <v>562</v>
      </c>
      <c r="X226" s="58"/>
      <c r="Y226" s="58"/>
    </row>
    <row r="227">
      <c r="A227" s="10">
        <v>20.0</v>
      </c>
      <c r="B227" s="80">
        <v>40172.0</v>
      </c>
      <c r="C227" s="10" t="s">
        <v>64</v>
      </c>
      <c r="D227" s="9"/>
      <c r="E227" s="9"/>
      <c r="F227" s="9"/>
      <c r="G227" s="9"/>
      <c r="H227" s="9"/>
      <c r="I227" s="9"/>
      <c r="J227" s="9"/>
      <c r="K227" s="18"/>
      <c r="L227" s="10">
        <v>38.0</v>
      </c>
      <c r="M227" s="10" t="s">
        <v>393</v>
      </c>
      <c r="N227" s="10" t="s">
        <v>394</v>
      </c>
      <c r="O227" s="11"/>
      <c r="P227" s="59" t="s">
        <v>32</v>
      </c>
      <c r="Q227" s="50" t="str">
        <f t="shared" si="24"/>
        <v/>
      </c>
      <c r="R227" s="51"/>
      <c r="S227" s="12"/>
      <c r="T227" s="12"/>
      <c r="U227" s="12"/>
      <c r="V227" s="12"/>
      <c r="W227" s="52">
        <f t="shared" si="3"/>
        <v>524</v>
      </c>
    </row>
    <row r="228">
      <c r="A228" s="10">
        <v>19.0</v>
      </c>
      <c r="B228" s="80">
        <v>40171.0</v>
      </c>
      <c r="C228" s="55">
        <v>0.3129050925925926</v>
      </c>
      <c r="D228" s="10">
        <v>35.5106</v>
      </c>
      <c r="E228" s="79">
        <v>-89.92893</v>
      </c>
      <c r="F228" s="55">
        <v>0.5244907407407408</v>
      </c>
      <c r="G228" s="10">
        <v>35.14527</v>
      </c>
      <c r="H228" s="10">
        <v>-90.05772</v>
      </c>
      <c r="I228" s="86">
        <v>0.2112037037037037</v>
      </c>
      <c r="J228" s="10">
        <v>35.0</v>
      </c>
      <c r="K228" s="46">
        <f t="shared" ref="K228:K230" si="35">J228/(I228*24)</f>
        <v>6.904866287</v>
      </c>
      <c r="L228" s="10">
        <v>51.0</v>
      </c>
      <c r="M228" s="10" t="s">
        <v>395</v>
      </c>
      <c r="N228" s="10" t="s">
        <v>396</v>
      </c>
      <c r="O228" s="11"/>
      <c r="P228" s="59" t="s">
        <v>32</v>
      </c>
      <c r="Q228" s="50">
        <f t="shared" si="24"/>
        <v>1</v>
      </c>
      <c r="R228" s="51"/>
      <c r="S228" s="12"/>
      <c r="T228" s="12"/>
      <c r="U228" s="12"/>
      <c r="V228" s="59" t="s">
        <v>397</v>
      </c>
      <c r="W228" s="52">
        <f t="shared" si="3"/>
        <v>524</v>
      </c>
    </row>
    <row r="229">
      <c r="A229" s="10">
        <v>18.0</v>
      </c>
      <c r="B229" s="80">
        <v>40170.0</v>
      </c>
      <c r="C229" s="55">
        <v>0.2633564814814815</v>
      </c>
      <c r="D229" s="10">
        <v>36.08966</v>
      </c>
      <c r="E229" s="79">
        <v>-89.66614</v>
      </c>
      <c r="F229" s="55">
        <v>0.6733217592592593</v>
      </c>
      <c r="G229" s="10">
        <v>35.5106</v>
      </c>
      <c r="H229" s="79">
        <v>-89.92893</v>
      </c>
      <c r="I229" s="86">
        <v>0.4099652777777778</v>
      </c>
      <c r="J229" s="10">
        <v>65.0</v>
      </c>
      <c r="K229" s="46">
        <f t="shared" si="35"/>
        <v>6.606250529</v>
      </c>
      <c r="L229" s="10">
        <v>52.0</v>
      </c>
      <c r="M229" s="10" t="s">
        <v>279</v>
      </c>
      <c r="N229" s="10" t="s">
        <v>385</v>
      </c>
      <c r="O229" s="11"/>
      <c r="P229" s="59" t="s">
        <v>32</v>
      </c>
      <c r="Q229" s="50">
        <f t="shared" si="24"/>
        <v>1</v>
      </c>
      <c r="R229" s="51"/>
      <c r="S229" s="12"/>
      <c r="T229" s="12"/>
      <c r="U229" s="12"/>
      <c r="V229" s="12"/>
      <c r="W229" s="52">
        <f t="shared" si="3"/>
        <v>489</v>
      </c>
    </row>
    <row r="230">
      <c r="A230" s="79">
        <v>17.0</v>
      </c>
      <c r="B230" s="80">
        <v>40169.0</v>
      </c>
      <c r="C230" s="55">
        <v>0.3359259259259259</v>
      </c>
      <c r="D230" s="79">
        <v>36.58164</v>
      </c>
      <c r="E230" s="79">
        <v>-89.52888</v>
      </c>
      <c r="F230" s="55">
        <v>0.6490277777777778</v>
      </c>
      <c r="G230" s="79">
        <v>36.0895</v>
      </c>
      <c r="H230" s="79">
        <v>-89.66657</v>
      </c>
      <c r="I230" s="82">
        <v>0.31310185185185185</v>
      </c>
      <c r="J230" s="79">
        <v>50.0</v>
      </c>
      <c r="K230" s="46">
        <f t="shared" si="35"/>
        <v>6.653851841</v>
      </c>
      <c r="L230" s="79">
        <v>44.0</v>
      </c>
      <c r="M230" s="79" t="s">
        <v>398</v>
      </c>
      <c r="N230" s="79" t="s">
        <v>399</v>
      </c>
      <c r="O230" s="97">
        <v>693.0</v>
      </c>
      <c r="P230" s="59" t="s">
        <v>32</v>
      </c>
      <c r="Q230" s="50">
        <f t="shared" si="24"/>
        <v>1</v>
      </c>
      <c r="R230" s="51"/>
      <c r="S230" s="51"/>
      <c r="T230" s="51"/>
      <c r="U230" s="51"/>
      <c r="V230" s="51"/>
      <c r="W230" s="52">
        <f t="shared" si="3"/>
        <v>424</v>
      </c>
      <c r="X230" s="58"/>
      <c r="Y230" s="58"/>
    </row>
    <row r="231">
      <c r="A231" s="79">
        <v>16.0</v>
      </c>
      <c r="B231" s="80">
        <v>40168.0</v>
      </c>
      <c r="C231" s="79" t="s">
        <v>64</v>
      </c>
      <c r="D231" s="78"/>
      <c r="E231" s="78"/>
      <c r="F231" s="78"/>
      <c r="G231" s="78"/>
      <c r="H231" s="78"/>
      <c r="I231" s="78"/>
      <c r="J231" s="78"/>
      <c r="K231" s="91"/>
      <c r="L231" s="78"/>
      <c r="M231" s="78"/>
      <c r="N231" s="79" t="s">
        <v>400</v>
      </c>
      <c r="O231" s="83"/>
      <c r="P231" s="59" t="s">
        <v>32</v>
      </c>
      <c r="Q231" s="50" t="str">
        <f t="shared" si="24"/>
        <v/>
      </c>
      <c r="R231" s="51"/>
      <c r="S231" s="51"/>
      <c r="T231" s="51"/>
      <c r="U231" s="51"/>
      <c r="V231" s="51"/>
      <c r="W231" s="52">
        <f t="shared" si="3"/>
        <v>374</v>
      </c>
      <c r="X231" s="58"/>
      <c r="Y231" s="58"/>
    </row>
    <row r="232">
      <c r="A232" s="10">
        <v>15.0</v>
      </c>
      <c r="B232" s="84">
        <v>40167.0</v>
      </c>
      <c r="C232" s="10" t="s">
        <v>64</v>
      </c>
      <c r="D232" s="9"/>
      <c r="E232" s="9"/>
      <c r="F232" s="9"/>
      <c r="G232" s="9"/>
      <c r="H232" s="9"/>
      <c r="I232" s="9"/>
      <c r="J232" s="9"/>
      <c r="K232" s="18"/>
      <c r="L232" s="9"/>
      <c r="M232" s="9"/>
      <c r="N232" s="10" t="s">
        <v>401</v>
      </c>
      <c r="O232" s="11"/>
      <c r="P232" s="59" t="s">
        <v>32</v>
      </c>
      <c r="Q232" s="50" t="str">
        <f t="shared" si="24"/>
        <v/>
      </c>
      <c r="R232" s="51"/>
      <c r="S232" s="12"/>
      <c r="T232" s="12"/>
      <c r="U232" s="12"/>
      <c r="V232" s="12"/>
      <c r="W232" s="52">
        <f t="shared" si="3"/>
        <v>374</v>
      </c>
    </row>
    <row r="233">
      <c r="A233" s="79">
        <v>14.0</v>
      </c>
      <c r="B233" s="54">
        <v>40166.0</v>
      </c>
      <c r="C233" s="79" t="s">
        <v>64</v>
      </c>
      <c r="D233" s="78"/>
      <c r="E233" s="78"/>
      <c r="F233" s="78"/>
      <c r="G233" s="78"/>
      <c r="H233" s="78"/>
      <c r="I233" s="78"/>
      <c r="J233" s="78"/>
      <c r="K233" s="91"/>
      <c r="L233" s="78"/>
      <c r="M233" s="78"/>
      <c r="N233" s="79" t="s">
        <v>401</v>
      </c>
      <c r="O233" s="83"/>
      <c r="P233" s="59" t="s">
        <v>32</v>
      </c>
      <c r="Q233" s="50" t="str">
        <f t="shared" si="24"/>
        <v/>
      </c>
      <c r="R233" s="51"/>
      <c r="S233" s="51"/>
      <c r="T233" s="51"/>
      <c r="U233" s="51"/>
      <c r="V233" s="51"/>
      <c r="W233" s="52">
        <f t="shared" si="3"/>
        <v>374</v>
      </c>
      <c r="X233" s="58"/>
      <c r="Y233" s="58"/>
    </row>
    <row r="234">
      <c r="A234" s="79">
        <v>13.0</v>
      </c>
      <c r="B234" s="54">
        <v>40165.0</v>
      </c>
      <c r="C234" s="55">
        <v>0.2763425925925926</v>
      </c>
      <c r="D234" s="79">
        <v>36.8777</v>
      </c>
      <c r="E234" s="79">
        <v>-89.12062</v>
      </c>
      <c r="F234" s="55">
        <v>0.5772685185185186</v>
      </c>
      <c r="G234" s="79">
        <v>36.58293</v>
      </c>
      <c r="H234" s="79">
        <v>-89.52332</v>
      </c>
      <c r="I234" s="82">
        <v>0.30092592592592593</v>
      </c>
      <c r="J234" s="79">
        <v>55.0</v>
      </c>
      <c r="K234" s="46">
        <f t="shared" ref="K234:K240" si="36">J234/(I234*24)</f>
        <v>7.615384615</v>
      </c>
      <c r="L234" s="79">
        <v>42.0</v>
      </c>
      <c r="M234" s="79" t="s">
        <v>365</v>
      </c>
      <c r="N234" s="79" t="s">
        <v>402</v>
      </c>
      <c r="O234" s="97">
        <v>805.0</v>
      </c>
      <c r="P234" s="59" t="s">
        <v>32</v>
      </c>
      <c r="Q234" s="50">
        <f t="shared" si="24"/>
        <v>1</v>
      </c>
      <c r="R234" s="51"/>
      <c r="S234" s="51"/>
      <c r="T234" s="51"/>
      <c r="U234" s="51"/>
      <c r="V234" s="51"/>
      <c r="W234" s="52">
        <f t="shared" si="3"/>
        <v>374</v>
      </c>
      <c r="X234" s="58"/>
      <c r="Y234" s="58"/>
    </row>
    <row r="235">
      <c r="A235" s="79">
        <v>12.0</v>
      </c>
      <c r="B235" s="54">
        <v>40164.0</v>
      </c>
      <c r="C235" s="55">
        <v>0.2746064814814815</v>
      </c>
      <c r="D235" s="79">
        <v>37.27929</v>
      </c>
      <c r="E235" s="79">
        <v>-89.52117</v>
      </c>
      <c r="F235" s="55">
        <v>0.620625</v>
      </c>
      <c r="G235" s="79">
        <v>36.89731</v>
      </c>
      <c r="H235" s="79">
        <v>-89.10464</v>
      </c>
      <c r="I235" s="82">
        <v>0.3460185185185185</v>
      </c>
      <c r="J235" s="79">
        <v>57.0</v>
      </c>
      <c r="K235" s="46">
        <f t="shared" si="36"/>
        <v>6.863794488</v>
      </c>
      <c r="L235" s="79">
        <v>36.0</v>
      </c>
      <c r="M235" s="79" t="s">
        <v>403</v>
      </c>
      <c r="N235" s="79" t="s">
        <v>101</v>
      </c>
      <c r="O235" s="97">
        <v>208.0</v>
      </c>
      <c r="P235" s="59" t="s">
        <v>32</v>
      </c>
      <c r="Q235" s="50">
        <f t="shared" si="24"/>
        <v>1</v>
      </c>
      <c r="R235" s="51"/>
      <c r="S235" s="51"/>
      <c r="T235" s="51"/>
      <c r="U235" s="51"/>
      <c r="V235" s="51"/>
      <c r="W235" s="52">
        <f t="shared" si="3"/>
        <v>319</v>
      </c>
      <c r="X235" s="58"/>
      <c r="Y235" s="58"/>
    </row>
    <row r="236">
      <c r="A236" s="79">
        <v>11.0</v>
      </c>
      <c r="B236" s="54">
        <v>40163.0</v>
      </c>
      <c r="C236" s="55">
        <v>0.2878125</v>
      </c>
      <c r="D236" s="79">
        <v>37.70192</v>
      </c>
      <c r="E236" s="79">
        <v>-89.52752</v>
      </c>
      <c r="F236" s="55">
        <v>0.6610648148148148</v>
      </c>
      <c r="G236" s="79">
        <v>37.28083</v>
      </c>
      <c r="H236" s="79">
        <v>-89.52003</v>
      </c>
      <c r="I236" s="82">
        <v>0.20277777777777778</v>
      </c>
      <c r="J236" s="79">
        <v>34.0</v>
      </c>
      <c r="K236" s="46">
        <f t="shared" si="36"/>
        <v>6.98630137</v>
      </c>
      <c r="L236" s="79">
        <v>28.0</v>
      </c>
      <c r="M236" s="79" t="s">
        <v>404</v>
      </c>
      <c r="N236" s="79" t="s">
        <v>405</v>
      </c>
      <c r="O236" s="97">
        <v>174.0</v>
      </c>
      <c r="P236" s="59" t="s">
        <v>32</v>
      </c>
      <c r="Q236" s="50">
        <f t="shared" si="24"/>
        <v>1</v>
      </c>
      <c r="R236" s="51"/>
      <c r="S236" s="51"/>
      <c r="T236" s="51"/>
      <c r="U236" s="51"/>
      <c r="V236" s="51"/>
      <c r="W236" s="52">
        <f t="shared" si="3"/>
        <v>262</v>
      </c>
      <c r="X236" s="58"/>
      <c r="Y236" s="58"/>
    </row>
    <row r="237">
      <c r="A237" s="79">
        <v>10.0</v>
      </c>
      <c r="B237" s="54">
        <v>40162.0</v>
      </c>
      <c r="C237" s="55">
        <v>0.3154166666666667</v>
      </c>
      <c r="D237" s="79">
        <v>37.87529</v>
      </c>
      <c r="E237" s="79">
        <v>-89.77532</v>
      </c>
      <c r="F237" s="55">
        <v>0.5577430555555556</v>
      </c>
      <c r="G237" s="79">
        <v>37.57843</v>
      </c>
      <c r="H237" s="79">
        <v>-89.50993</v>
      </c>
      <c r="I237" s="82">
        <v>0.24246527777777777</v>
      </c>
      <c r="J237" s="79">
        <v>30.0</v>
      </c>
      <c r="K237" s="46">
        <f t="shared" si="36"/>
        <v>5.155377345</v>
      </c>
      <c r="L237" s="79">
        <v>32.0</v>
      </c>
      <c r="M237" s="79" t="s">
        <v>406</v>
      </c>
      <c r="N237" s="79" t="s">
        <v>101</v>
      </c>
      <c r="O237" s="97">
        <v>182.0</v>
      </c>
      <c r="P237" s="59" t="s">
        <v>32</v>
      </c>
      <c r="Q237" s="50">
        <f t="shared" si="24"/>
        <v>1</v>
      </c>
      <c r="R237" s="51"/>
      <c r="S237" s="51"/>
      <c r="T237" s="51"/>
      <c r="U237" s="51"/>
      <c r="V237" s="51"/>
      <c r="W237" s="52">
        <f t="shared" si="3"/>
        <v>228</v>
      </c>
      <c r="X237" s="58"/>
      <c r="Y237" s="58"/>
    </row>
    <row r="238">
      <c r="A238" s="79">
        <v>9.0</v>
      </c>
      <c r="B238" s="54">
        <v>40161.0</v>
      </c>
      <c r="C238" s="55">
        <v>0.30224537037037036</v>
      </c>
      <c r="D238" s="79">
        <v>38.34834</v>
      </c>
      <c r="E238" s="79">
        <v>-90.36021</v>
      </c>
      <c r="F238" s="55">
        <v>0.62125</v>
      </c>
      <c r="G238" s="79">
        <v>37.87661</v>
      </c>
      <c r="H238" s="79">
        <v>-89.77602</v>
      </c>
      <c r="I238" s="82">
        <v>0.3190046296296296</v>
      </c>
      <c r="J238" s="79">
        <v>50.0</v>
      </c>
      <c r="K238" s="46">
        <f t="shared" si="36"/>
        <v>6.530730716</v>
      </c>
      <c r="L238" s="79">
        <v>48.0</v>
      </c>
      <c r="M238" s="79" t="s">
        <v>407</v>
      </c>
      <c r="N238" s="79" t="s">
        <v>101</v>
      </c>
      <c r="O238" s="97">
        <v>196.0</v>
      </c>
      <c r="P238" s="59" t="s">
        <v>32</v>
      </c>
      <c r="Q238" s="50">
        <f t="shared" si="24"/>
        <v>1</v>
      </c>
      <c r="R238" s="51"/>
      <c r="S238" s="51"/>
      <c r="T238" s="51"/>
      <c r="U238" s="51"/>
      <c r="V238" s="51"/>
      <c r="W238" s="52">
        <f t="shared" si="3"/>
        <v>198</v>
      </c>
      <c r="X238" s="58"/>
      <c r="Y238" s="58"/>
    </row>
    <row r="239">
      <c r="A239" s="79">
        <v>8.0</v>
      </c>
      <c r="B239" s="54">
        <v>40160.0</v>
      </c>
      <c r="C239" s="55">
        <v>0.32013888888888886</v>
      </c>
      <c r="D239" s="79">
        <v>38.88094</v>
      </c>
      <c r="E239" s="79">
        <v>-90.17231</v>
      </c>
      <c r="F239" s="55">
        <v>0.6519907407407407</v>
      </c>
      <c r="G239" s="79">
        <v>38.34749</v>
      </c>
      <c r="H239" s="79">
        <v>-90.3604</v>
      </c>
      <c r="I239" s="82">
        <v>0.3312037037037037</v>
      </c>
      <c r="J239" s="79">
        <v>44.0</v>
      </c>
      <c r="K239" s="46">
        <f t="shared" si="36"/>
        <v>5.535364831</v>
      </c>
      <c r="L239" s="79">
        <v>41.0</v>
      </c>
      <c r="M239" s="79" t="s">
        <v>408</v>
      </c>
      <c r="N239" s="79" t="s">
        <v>409</v>
      </c>
      <c r="O239" s="97">
        <v>171.0</v>
      </c>
      <c r="P239" s="59" t="s">
        <v>32</v>
      </c>
      <c r="Q239" s="50">
        <f t="shared" si="24"/>
        <v>1</v>
      </c>
      <c r="R239" s="51"/>
      <c r="S239" s="51"/>
      <c r="T239" s="51"/>
      <c r="U239" s="51"/>
      <c r="V239" s="51"/>
      <c r="W239" s="52">
        <f t="shared" si="3"/>
        <v>148</v>
      </c>
      <c r="X239" s="58"/>
      <c r="Y239" s="58"/>
    </row>
    <row r="240">
      <c r="A240" s="79">
        <v>7.0</v>
      </c>
      <c r="B240" s="54">
        <v>40159.0</v>
      </c>
      <c r="C240" s="55">
        <v>0.41180555555555554</v>
      </c>
      <c r="D240" s="79">
        <v>38.96796</v>
      </c>
      <c r="E240" s="79">
        <v>-90.43456</v>
      </c>
      <c r="F240" s="55">
        <v>0.6194444444444445</v>
      </c>
      <c r="G240" s="79">
        <v>38.88445</v>
      </c>
      <c r="H240" s="79">
        <v>-90.17664</v>
      </c>
      <c r="I240" s="82">
        <v>0.20802083333333332</v>
      </c>
      <c r="J240" s="79">
        <v>15.0</v>
      </c>
      <c r="K240" s="46">
        <f t="shared" si="36"/>
        <v>3.00450676</v>
      </c>
      <c r="L240" s="79">
        <v>35.0</v>
      </c>
      <c r="M240" s="79" t="s">
        <v>410</v>
      </c>
      <c r="N240" s="79" t="s">
        <v>348</v>
      </c>
      <c r="O240" s="97">
        <v>200.0</v>
      </c>
      <c r="P240" s="59" t="s">
        <v>32</v>
      </c>
      <c r="Q240" s="50">
        <f t="shared" si="24"/>
        <v>1</v>
      </c>
      <c r="R240" s="51"/>
      <c r="S240" s="51"/>
      <c r="T240" s="51"/>
      <c r="U240" s="51"/>
      <c r="V240" s="51"/>
      <c r="W240" s="52">
        <f t="shared" si="3"/>
        <v>104</v>
      </c>
      <c r="X240" s="58"/>
      <c r="Y240" s="58"/>
    </row>
    <row r="241">
      <c r="A241" s="42">
        <v>6.0</v>
      </c>
      <c r="B241" s="43">
        <v>40158.0</v>
      </c>
      <c r="C241" s="10" t="s">
        <v>64</v>
      </c>
      <c r="D241" s="9"/>
      <c r="E241" s="9"/>
      <c r="F241" s="9"/>
      <c r="G241" s="9"/>
      <c r="H241" s="9"/>
      <c r="I241" s="99"/>
      <c r="J241" s="9"/>
      <c r="K241" s="18"/>
      <c r="L241" s="9"/>
      <c r="M241" s="9"/>
      <c r="N241" s="10" t="s">
        <v>411</v>
      </c>
      <c r="O241" s="11"/>
      <c r="P241" s="59" t="s">
        <v>32</v>
      </c>
      <c r="Q241" s="50" t="str">
        <f t="shared" si="24"/>
        <v/>
      </c>
      <c r="R241" s="51"/>
      <c r="S241" s="12"/>
      <c r="T241" s="12"/>
      <c r="U241" s="12"/>
      <c r="V241" s="12"/>
      <c r="W241" s="52">
        <f t="shared" si="3"/>
        <v>89</v>
      </c>
    </row>
    <row r="242">
      <c r="A242" s="42">
        <v>5.0</v>
      </c>
      <c r="B242" s="43">
        <v>40157.0</v>
      </c>
      <c r="C242" s="10" t="s">
        <v>64</v>
      </c>
      <c r="D242" s="9"/>
      <c r="E242" s="9"/>
      <c r="F242" s="9"/>
      <c r="G242" s="9"/>
      <c r="H242" s="9"/>
      <c r="I242" s="9"/>
      <c r="J242" s="9"/>
      <c r="K242" s="18"/>
      <c r="L242" s="9"/>
      <c r="M242" s="9"/>
      <c r="N242" s="10" t="s">
        <v>411</v>
      </c>
      <c r="O242" s="11"/>
      <c r="P242" s="59" t="s">
        <v>32</v>
      </c>
      <c r="Q242" s="50" t="str">
        <f t="shared" si="24"/>
        <v/>
      </c>
      <c r="R242" s="51"/>
      <c r="S242" s="12"/>
      <c r="T242" s="12"/>
      <c r="U242" s="12"/>
      <c r="V242" s="12"/>
      <c r="W242" s="52">
        <f t="shared" si="3"/>
        <v>89</v>
      </c>
    </row>
    <row r="243">
      <c r="A243" s="42">
        <v>4.0</v>
      </c>
      <c r="B243" s="43">
        <v>40156.0</v>
      </c>
      <c r="C243" s="10" t="s">
        <v>64</v>
      </c>
      <c r="D243" s="9"/>
      <c r="E243" s="9"/>
      <c r="F243" s="9"/>
      <c r="G243" s="9"/>
      <c r="H243" s="9"/>
      <c r="I243" s="9"/>
      <c r="J243" s="9"/>
      <c r="K243" s="18"/>
      <c r="L243" s="9"/>
      <c r="M243" s="9"/>
      <c r="N243" s="10" t="s">
        <v>411</v>
      </c>
      <c r="O243" s="11"/>
      <c r="P243" s="59" t="s">
        <v>52</v>
      </c>
      <c r="Q243" s="50" t="str">
        <f t="shared" si="24"/>
        <v/>
      </c>
      <c r="R243" s="51"/>
      <c r="S243" s="12"/>
      <c r="T243" s="12"/>
      <c r="U243" s="12"/>
      <c r="V243" s="12"/>
      <c r="W243" s="52">
        <f t="shared" si="3"/>
        <v>89</v>
      </c>
    </row>
    <row r="244">
      <c r="A244" s="42">
        <v>3.0</v>
      </c>
      <c r="B244" s="43">
        <v>40155.0</v>
      </c>
      <c r="C244" s="44">
        <v>0.30746527777956</v>
      </c>
      <c r="D244" s="42">
        <v>43.14637</v>
      </c>
      <c r="E244" s="42">
        <v>-90.06038</v>
      </c>
      <c r="F244" s="44">
        <v>0.64603009259372</v>
      </c>
      <c r="G244" s="42">
        <v>43.15054</v>
      </c>
      <c r="H244" s="42">
        <v>-90.71276</v>
      </c>
      <c r="I244" s="100">
        <f t="shared" ref="I244:I246" si="37">F244-C244</f>
        <v>0.3385648148</v>
      </c>
      <c r="J244" s="42">
        <v>38.0</v>
      </c>
      <c r="K244" s="48">
        <f t="shared" ref="K244:K246" si="38">J244/(I244*24)</f>
        <v>4.676603309</v>
      </c>
      <c r="L244" s="42">
        <v>20.0</v>
      </c>
      <c r="M244" s="42" t="s">
        <v>412</v>
      </c>
      <c r="N244" s="42" t="s">
        <v>413</v>
      </c>
      <c r="O244" s="61">
        <v>4.2</v>
      </c>
      <c r="P244" s="59" t="s">
        <v>52</v>
      </c>
      <c r="Q244" s="50">
        <f t="shared" si="24"/>
        <v>1</v>
      </c>
      <c r="R244" s="49" t="s">
        <v>53</v>
      </c>
      <c r="S244" s="12"/>
      <c r="T244" s="12"/>
      <c r="U244" s="12"/>
      <c r="V244" s="12"/>
      <c r="W244" s="52">
        <f t="shared" si="3"/>
        <v>89</v>
      </c>
    </row>
    <row r="245">
      <c r="A245" s="42">
        <v>2.0</v>
      </c>
      <c r="B245" s="43">
        <v>40154.0</v>
      </c>
      <c r="C245" s="44">
        <v>0.32219907407489</v>
      </c>
      <c r="D245" s="42">
        <v>43.37123</v>
      </c>
      <c r="E245" s="42">
        <v>-89.57037</v>
      </c>
      <c r="F245" s="44">
        <v>0.64790509259183</v>
      </c>
      <c r="G245" s="42">
        <v>43.14463</v>
      </c>
      <c r="H245" s="42">
        <v>-90.05661</v>
      </c>
      <c r="I245" s="100">
        <f t="shared" si="37"/>
        <v>0.3257060185</v>
      </c>
      <c r="J245" s="42">
        <v>35.0</v>
      </c>
      <c r="K245" s="48">
        <f t="shared" si="38"/>
        <v>4.477452827</v>
      </c>
      <c r="L245" s="42">
        <v>20.0</v>
      </c>
      <c r="M245" s="42" t="s">
        <v>370</v>
      </c>
      <c r="N245" s="42" t="s">
        <v>413</v>
      </c>
      <c r="O245" s="61">
        <v>5.05</v>
      </c>
      <c r="P245" s="59" t="s">
        <v>52</v>
      </c>
      <c r="Q245" s="50">
        <f t="shared" si="24"/>
        <v>1</v>
      </c>
      <c r="R245" s="49" t="s">
        <v>53</v>
      </c>
      <c r="S245" s="12"/>
      <c r="T245" s="12"/>
      <c r="U245" s="12"/>
      <c r="V245" s="12"/>
      <c r="W245" s="52">
        <f t="shared" si="3"/>
        <v>51</v>
      </c>
    </row>
    <row r="246">
      <c r="A246" s="42">
        <v>1.0</v>
      </c>
      <c r="B246" s="43">
        <v>40153.0</v>
      </c>
      <c r="C246" s="44">
        <v>0.54221064814919</v>
      </c>
      <c r="D246" s="42">
        <v>43.53717</v>
      </c>
      <c r="E246" s="42">
        <v>-89.45596</v>
      </c>
      <c r="F246" s="44">
        <v>0.68809027777752</v>
      </c>
      <c r="G246" s="42">
        <v>43.37101</v>
      </c>
      <c r="H246" s="42">
        <v>-89.5708</v>
      </c>
      <c r="I246" s="100">
        <f t="shared" si="37"/>
        <v>0.1458796296</v>
      </c>
      <c r="J246" s="42">
        <v>16.0</v>
      </c>
      <c r="K246" s="48">
        <f t="shared" si="38"/>
        <v>4.569977785</v>
      </c>
      <c r="L246" s="42">
        <v>28.0</v>
      </c>
      <c r="M246" s="42" t="s">
        <v>414</v>
      </c>
      <c r="N246" s="42" t="s">
        <v>101</v>
      </c>
      <c r="O246" s="61">
        <v>3.35</v>
      </c>
      <c r="P246" s="59" t="s">
        <v>52</v>
      </c>
      <c r="Q246" s="50">
        <f t="shared" si="24"/>
        <v>1</v>
      </c>
      <c r="R246" s="49" t="s">
        <v>53</v>
      </c>
      <c r="S246" s="12"/>
      <c r="T246" s="12"/>
      <c r="U246" s="12"/>
      <c r="V246" s="59" t="s">
        <v>415</v>
      </c>
      <c r="W246" s="52">
        <f>J246</f>
        <v>16</v>
      </c>
    </row>
    <row r="247">
      <c r="A247" s="47"/>
      <c r="B247" s="67"/>
      <c r="C247" s="67"/>
      <c r="D247" s="47"/>
      <c r="E247" s="47"/>
      <c r="F247" s="67"/>
      <c r="G247" s="47"/>
      <c r="H247" s="47"/>
      <c r="I247" s="68"/>
      <c r="J247" s="47"/>
      <c r="K247" s="48"/>
      <c r="L247" s="47"/>
      <c r="M247" s="47"/>
      <c r="N247" s="47"/>
      <c r="O247" s="48"/>
      <c r="P247" s="12"/>
      <c r="Q247" s="51"/>
      <c r="R247" s="51"/>
      <c r="S247" s="12"/>
      <c r="T247" s="12"/>
      <c r="U247" s="12"/>
      <c r="V247" s="12"/>
      <c r="W247" s="12"/>
    </row>
    <row r="248">
      <c r="A248" s="47"/>
      <c r="B248" s="67"/>
      <c r="C248" s="67"/>
      <c r="D248" s="47"/>
      <c r="E248" s="47"/>
      <c r="F248" s="67"/>
      <c r="G248" s="47"/>
      <c r="H248" s="47"/>
      <c r="I248" s="68"/>
      <c r="J248" s="47"/>
      <c r="K248" s="48"/>
      <c r="L248" s="47"/>
      <c r="M248" s="47"/>
      <c r="N248" s="47"/>
      <c r="O248" s="48"/>
      <c r="P248" s="12"/>
      <c r="Q248" s="51"/>
      <c r="R248" s="51"/>
      <c r="S248" s="12"/>
      <c r="T248" s="12"/>
      <c r="U248" s="12"/>
      <c r="V248" s="12"/>
      <c r="W248" s="12"/>
    </row>
  </sheetData>
  <mergeCells count="12">
    <mergeCell ref="E3:F3"/>
    <mergeCell ref="D96:I96"/>
    <mergeCell ref="D149:I149"/>
    <mergeCell ref="D161:I161"/>
    <mergeCell ref="D166:I166"/>
    <mergeCell ref="B1:C1"/>
    <mergeCell ref="E1:F1"/>
    <mergeCell ref="H1:I1"/>
    <mergeCell ref="B2:C2"/>
    <mergeCell ref="E2:F2"/>
    <mergeCell ref="B3:C3"/>
    <mergeCell ref="H3:J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5.75"/>
    <col customWidth="1" min="2" max="2" width="16.13"/>
    <col customWidth="1" min="3" max="20" width="15.13"/>
  </cols>
  <sheetData>
    <row r="1" ht="18.75" customHeight="1">
      <c r="A1" s="101" t="s">
        <v>416</v>
      </c>
      <c r="B1" s="102" t="s">
        <v>198</v>
      </c>
      <c r="C1" s="103" t="s">
        <v>417</v>
      </c>
    </row>
    <row r="2">
      <c r="B2" s="22"/>
    </row>
    <row r="3">
      <c r="A3" s="104" t="s">
        <v>418</v>
      </c>
      <c r="B3" s="104" t="s">
        <v>419</v>
      </c>
      <c r="C3" s="104" t="s">
        <v>420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</row>
    <row r="4">
      <c r="A4" s="106" t="s">
        <v>415</v>
      </c>
      <c r="B4" s="107">
        <f>IF(VLOOKUP(A4,'Daily Log'!$V$6:$W$246, 2, FALSE)-VLOOKUP($B$1, 'Daily Log'!$V$6:$W$246, 2, FALSE)&lt;0, 5740+(VLOOKUP(A4,'Daily Log'!$V$6:$W$246, 2, FALSE)-VLOOKUP($B$1, 'Daily Log'!$V$6:$W$246, 2, FALSE)), (VLOOKUP(A4,'Daily Log'!$V$6:$W$246, 2, FALSE)-VLOOKUP($B$1, 'Daily Log'!$V$6:$W$246, 2, FALSE)))</f>
        <v>2126</v>
      </c>
      <c r="C4" s="107">
        <f t="shared" ref="C4:C16" si="1">IF(A4=$B$1, 0, 5740-B4)</f>
        <v>3614</v>
      </c>
    </row>
    <row r="5">
      <c r="A5" s="62" t="s">
        <v>397</v>
      </c>
      <c r="B5" s="107">
        <f>IF(VLOOKUP(A5,'Daily Log'!$V$6:$W$246, 2, FALSE)-VLOOKUP($B$1, 'Daily Log'!$V$6:$W$246, 2, FALSE)&lt;0, 5740+(VLOOKUP(A5,'Daily Log'!$V$6:$W$246, 2, FALSE)-VLOOKUP($B$1, 'Daily Log'!$V$6:$W$246, 2, FALSE)), (VLOOKUP(A5,'Daily Log'!$V$6:$W$246, 2, FALSE)-VLOOKUP($B$1, 'Daily Log'!$V$6:$W$246, 2, FALSE)))</f>
        <v>2634</v>
      </c>
      <c r="C5" s="107">
        <f t="shared" si="1"/>
        <v>3106</v>
      </c>
    </row>
    <row r="6">
      <c r="A6" s="62" t="s">
        <v>367</v>
      </c>
      <c r="B6" s="107">
        <f>IF(VLOOKUP(A6,'Daily Log'!$V$6:$W$246, 2, FALSE)-VLOOKUP($B$1, 'Daily Log'!$V$6:$W$246, 2, FALSE)&lt;0, 5740+(VLOOKUP(A6,'Daily Log'!$V$6:$W$246, 2, FALSE)-VLOOKUP($B$1, 'Daily Log'!$V$6:$W$246, 2, FALSE)), (VLOOKUP(A6,'Daily Log'!$V$6:$W$246, 2, FALSE)-VLOOKUP($B$1, 'Daily Log'!$V$6:$W$246, 2, FALSE)))</f>
        <v>3273</v>
      </c>
      <c r="C6" s="107">
        <f t="shared" si="1"/>
        <v>2467</v>
      </c>
    </row>
    <row r="7">
      <c r="A7" s="62" t="s">
        <v>316</v>
      </c>
      <c r="B7" s="107">
        <f>IF(VLOOKUP(A7,'Daily Log'!$V$6:$W$246, 2, FALSE)-VLOOKUP($B$1, 'Daily Log'!$V$6:$W$246, 2, FALSE)&lt;0, 5740+(VLOOKUP(A7,'Daily Log'!$V$6:$W$246, 2, FALSE)-VLOOKUP($B$1, 'Daily Log'!$V$6:$W$246, 2, FALSE)), (VLOOKUP(A7,'Daily Log'!$V$6:$W$246, 2, FALSE)-VLOOKUP($B$1, 'Daily Log'!$V$6:$W$246, 2, FALSE)))</f>
        <v>3972</v>
      </c>
      <c r="C7" s="107">
        <f t="shared" si="1"/>
        <v>1768</v>
      </c>
    </row>
    <row r="8">
      <c r="A8" s="62" t="s">
        <v>296</v>
      </c>
      <c r="B8" s="107">
        <f>IF(VLOOKUP(A8,'Daily Log'!$V$6:$W$246, 2, FALSE)-VLOOKUP($B$1, 'Daily Log'!$V$6:$W$246, 2, FALSE)&lt;0, 5740+(VLOOKUP(A8,'Daily Log'!$V$6:$W$246, 2, FALSE)-VLOOKUP($B$1, 'Daily Log'!$V$6:$W$246, 2, FALSE)), (VLOOKUP(A8,'Daily Log'!$V$6:$W$246, 2, FALSE)-VLOOKUP($B$1, 'Daily Log'!$V$6:$W$246, 2, FALSE)))</f>
        <v>4258</v>
      </c>
      <c r="C8" s="107">
        <f t="shared" si="1"/>
        <v>1482</v>
      </c>
    </row>
    <row r="9">
      <c r="A9" s="62" t="s">
        <v>292</v>
      </c>
      <c r="B9" s="107">
        <f>IF(VLOOKUP(A9,'Daily Log'!$V$6:$W$246, 2, FALSE)-VLOOKUP($B$1, 'Daily Log'!$V$6:$W$246, 2, FALSE)&lt;0, 5740+(VLOOKUP(A9,'Daily Log'!$V$6:$W$246, 2, FALSE)-VLOOKUP($B$1, 'Daily Log'!$V$6:$W$246, 2, FALSE)), (VLOOKUP(A9,'Daily Log'!$V$6:$W$246, 2, FALSE)-VLOOKUP($B$1, 'Daily Log'!$V$6:$W$246, 2, FALSE)))</f>
        <v>4303</v>
      </c>
      <c r="C9" s="107">
        <f t="shared" si="1"/>
        <v>1437</v>
      </c>
    </row>
    <row r="10">
      <c r="A10" s="62" t="s">
        <v>248</v>
      </c>
      <c r="B10" s="107">
        <f>IF(VLOOKUP(A10,'Daily Log'!$V$6:$W$246, 2, FALSE)-VLOOKUP($B$1, 'Daily Log'!$V$6:$W$246, 2, FALSE)&lt;0, 5740+(VLOOKUP(A10,'Daily Log'!$V$6:$W$246, 2, FALSE)-VLOOKUP($B$1, 'Daily Log'!$V$6:$W$246, 2, FALSE)), (VLOOKUP(A10,'Daily Log'!$V$6:$W$246, 2, FALSE)-VLOOKUP($B$1, 'Daily Log'!$V$6:$W$246, 2, FALSE)))</f>
        <v>4902</v>
      </c>
      <c r="C10" s="107">
        <f t="shared" si="1"/>
        <v>838</v>
      </c>
    </row>
    <row r="11">
      <c r="A11" s="62" t="s">
        <v>213</v>
      </c>
      <c r="B11" s="107">
        <f>IF(VLOOKUP(A11,'Daily Log'!$V$6:$W$246, 2, FALSE)-VLOOKUP($B$1, 'Daily Log'!$V$6:$W$246, 2, FALSE)&lt;0, 5740+(VLOOKUP(A11,'Daily Log'!$V$6:$W$246, 2, FALSE)-VLOOKUP($B$1, 'Daily Log'!$V$6:$W$246, 2, FALSE)), (VLOOKUP(A11,'Daily Log'!$V$6:$W$246, 2, FALSE)-VLOOKUP($B$1, 'Daily Log'!$V$6:$W$246, 2, FALSE)))</f>
        <v>5521</v>
      </c>
      <c r="C11" s="107">
        <f t="shared" si="1"/>
        <v>219</v>
      </c>
    </row>
    <row r="12">
      <c r="A12" s="62" t="s">
        <v>198</v>
      </c>
      <c r="B12" s="107">
        <f>IF(VLOOKUP(A12,'Daily Log'!$V$6:$W$246, 2, FALSE)-VLOOKUP($B$1, 'Daily Log'!$V$6:$W$246, 2, FALSE)&lt;0, 5740+(VLOOKUP(A12,'Daily Log'!$V$6:$W$246, 2, FALSE)-VLOOKUP($B$1, 'Daily Log'!$V$6:$W$246, 2, FALSE)), (VLOOKUP(A12,'Daily Log'!$V$6:$W$246, 2, FALSE)-VLOOKUP($B$1, 'Daily Log'!$V$6:$W$246, 2, FALSE)))</f>
        <v>0</v>
      </c>
      <c r="C12" s="107">
        <f t="shared" si="1"/>
        <v>0</v>
      </c>
    </row>
    <row r="13">
      <c r="A13" s="62" t="s">
        <v>163</v>
      </c>
      <c r="B13" s="107">
        <f>IF(VLOOKUP(A13,'Daily Log'!$V$6:$W$246, 2, FALSE)-VLOOKUP($B$1, 'Daily Log'!$V$6:$W$246, 2, FALSE)&lt;0, 5740+(VLOOKUP(A13,'Daily Log'!$V$6:$W$246, 2, FALSE)-VLOOKUP($B$1, 'Daily Log'!$V$6:$W$246, 2, FALSE)), (VLOOKUP(A13,'Daily Log'!$V$6:$W$246, 2, FALSE)-VLOOKUP($B$1, 'Daily Log'!$V$6:$W$246, 2, FALSE)))</f>
        <v>500</v>
      </c>
      <c r="C13" s="107">
        <f t="shared" si="1"/>
        <v>5240</v>
      </c>
    </row>
    <row r="14">
      <c r="A14" s="62" t="s">
        <v>150</v>
      </c>
      <c r="B14" s="107">
        <f>IF(VLOOKUP(A14,'Daily Log'!$V$6:$W$246, 2, FALSE)-VLOOKUP($B$1, 'Daily Log'!$V$6:$W$246, 2, FALSE)&lt;0, 5740+(VLOOKUP(A14,'Daily Log'!$V$6:$W$246, 2, FALSE)-VLOOKUP($B$1, 'Daily Log'!$V$6:$W$246, 2, FALSE)), (VLOOKUP(A14,'Daily Log'!$V$6:$W$246, 2, FALSE)-VLOOKUP($B$1, 'Daily Log'!$V$6:$W$246, 2, FALSE)))</f>
        <v>704</v>
      </c>
      <c r="C14" s="107">
        <f t="shared" si="1"/>
        <v>5036</v>
      </c>
    </row>
    <row r="15">
      <c r="A15" s="62" t="s">
        <v>113</v>
      </c>
      <c r="B15" s="107">
        <f>IF(VLOOKUP(A15,'Daily Log'!$V$6:$W$246, 2, FALSE)-VLOOKUP($B$1, 'Daily Log'!$V$6:$W$246, 2, FALSE)&lt;0, 5740+(VLOOKUP(A15,'Daily Log'!$V$6:$W$246, 2, FALSE)-VLOOKUP($B$1, 'Daily Log'!$V$6:$W$246, 2, FALSE)), (VLOOKUP(A15,'Daily Log'!$V$6:$W$246, 2, FALSE)-VLOOKUP($B$1, 'Daily Log'!$V$6:$W$246, 2, FALSE)))</f>
        <v>1247</v>
      </c>
      <c r="C15" s="107">
        <f t="shared" si="1"/>
        <v>4493</v>
      </c>
    </row>
    <row r="16">
      <c r="A16" s="62" t="s">
        <v>88</v>
      </c>
      <c r="B16" s="107">
        <f>IF(VLOOKUP(A16,'Daily Log'!$V$6:$W$246, 2, FALSE)-VLOOKUP($B$1, 'Daily Log'!$V$6:$W$246, 2, FALSE)&lt;0, 5740+(VLOOKUP(A16,'Daily Log'!$V$6:$W$246, 2, FALSE)-VLOOKUP($B$1, 'Daily Log'!$V$6:$W$246, 2, FALSE)), (VLOOKUP(A16,'Daily Log'!$V$6:$W$246, 2, FALSE)-VLOOKUP($B$1, 'Daily Log'!$V$6:$W$246, 2, FALSE)))</f>
        <v>1507</v>
      </c>
      <c r="C16" s="107">
        <f t="shared" si="1"/>
        <v>4233</v>
      </c>
    </row>
  </sheetData>
  <mergeCells count="1">
    <mergeCell ref="C1:G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5.75"/>
    <col customWidth="1" min="2" max="2" width="7.63"/>
    <col customWidth="1" min="3" max="3" width="8.13"/>
    <col customWidth="1" min="4" max="4" width="11.63"/>
    <col customWidth="1" min="5" max="5" width="7.88"/>
    <col customWidth="1" min="6" max="6" width="9.25"/>
    <col customWidth="1" min="7" max="7" width="8.75"/>
    <col customWidth="1" min="8" max="8" width="43.63"/>
    <col customWidth="1" min="9" max="27" width="8.13"/>
  </cols>
  <sheetData>
    <row r="1">
      <c r="A1" s="62" t="s">
        <v>421</v>
      </c>
      <c r="B1" s="107"/>
      <c r="D1" s="108"/>
    </row>
    <row r="2">
      <c r="B2" s="107"/>
      <c r="D2" s="108"/>
    </row>
    <row r="3">
      <c r="A3" s="109" t="s">
        <v>422</v>
      </c>
      <c r="B3" s="110" t="s">
        <v>423</v>
      </c>
      <c r="C3" s="109" t="s">
        <v>424</v>
      </c>
      <c r="D3" s="111" t="s">
        <v>425</v>
      </c>
      <c r="E3" s="109" t="s">
        <v>426</v>
      </c>
      <c r="F3" s="109" t="s">
        <v>427</v>
      </c>
      <c r="G3" s="109" t="s">
        <v>428</v>
      </c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>
      <c r="A4" s="113" t="s">
        <v>52</v>
      </c>
      <c r="B4" s="114">
        <f>sumif('Daily Log'!$P$6:$P$403, "Wisconsin River",'Daily Log'!$J$6:$J$403)</f>
        <v>120</v>
      </c>
      <c r="C4" s="114">
        <f>sumif('Daily Log'!$P$6:$P$403, "Wisconsin River",'Daily Log'!$Q$6:$Q$403)</f>
        <v>4</v>
      </c>
      <c r="D4" s="115">
        <f>sumif('Daily Log'!$P$6:$P$403, "Wisconsin River",'Daily Log'!$I$6:$I$403)</f>
        <v>1.018483796</v>
      </c>
      <c r="E4" s="18">
        <f t="shared" ref="E4:E10" si="1">B4/(D4*24)</f>
        <v>4.90925827</v>
      </c>
      <c r="F4" s="114">
        <f t="shared" ref="F4:F10" si="2">B4/C4</f>
        <v>30</v>
      </c>
      <c r="G4" s="115">
        <f t="shared" ref="G4:G10" si="3">D4/C4</f>
        <v>0.2546209491</v>
      </c>
    </row>
    <row r="5">
      <c r="A5" s="113" t="s">
        <v>32</v>
      </c>
      <c r="B5" s="114">
        <f>sumif('Daily Log'!$P6:$P403, "Mississippi River",'Daily Log'!$J6:$J403)</f>
        <v>1487</v>
      </c>
      <c r="C5" s="114">
        <f>sumif('Daily Log'!$P6:$P403, "Mississippi River",'Daily Log'!$Q6:$Q403)</f>
        <v>33</v>
      </c>
      <c r="D5" s="115">
        <f>sumif('Daily Log'!$P$6:$P$403, "Mississippi River",'Daily Log'!$I$6:$I$403)</f>
        <v>9.613136574</v>
      </c>
      <c r="E5" s="18">
        <f t="shared" si="1"/>
        <v>6.445173524</v>
      </c>
      <c r="F5" s="114">
        <f t="shared" si="2"/>
        <v>45.06060606</v>
      </c>
      <c r="G5" s="115">
        <f t="shared" si="3"/>
        <v>0.2913071689</v>
      </c>
    </row>
    <row r="6">
      <c r="A6" s="113" t="s">
        <v>295</v>
      </c>
      <c r="B6" s="114">
        <f>sumif('Daily Log'!$P$6:$P$403, "Gulf of Mexico",'Daily Log'!$J$6:$J$403)</f>
        <v>985</v>
      </c>
      <c r="C6" s="114">
        <f>sumif('Daily Log'!$P$6:$P$403, "Gulf of Mexico",'Daily Log'!$Q$6:$Q$403)</f>
        <v>30</v>
      </c>
      <c r="D6" s="115">
        <f>sumif('Daily Log'!$P$6:$P$403, "Gulf of Mexico",'Daily Log'!$I$6:$I$403)</f>
        <v>10.06053241</v>
      </c>
      <c r="E6" s="18">
        <f t="shared" si="1"/>
        <v>4.079472637</v>
      </c>
      <c r="F6" s="114">
        <f t="shared" si="2"/>
        <v>32.83333333</v>
      </c>
      <c r="G6" s="115">
        <f t="shared" si="3"/>
        <v>0.3353510802</v>
      </c>
    </row>
    <row r="7">
      <c r="A7" s="113" t="s">
        <v>429</v>
      </c>
      <c r="B7" s="114">
        <f>sumif('Daily Log'!$P$6:$P$403, "Atlantic",'Daily Log'!$J$6:$J$403)</f>
        <v>1482</v>
      </c>
      <c r="C7" s="114">
        <f>sumif('Daily Log'!$P$6:$P$403, "Atlantic",'Daily Log'!$Q$6:$Q$403)</f>
        <v>50</v>
      </c>
      <c r="D7" s="115">
        <f>sumif('Daily Log'!$P$6:$P$403, "Atlantic",'Daily Log'!$I$6:$I$403)</f>
        <v>15.8125</v>
      </c>
      <c r="E7" s="18">
        <f t="shared" si="1"/>
        <v>3.90513834</v>
      </c>
      <c r="F7" s="114">
        <f t="shared" si="2"/>
        <v>29.64</v>
      </c>
      <c r="G7" s="115">
        <f t="shared" si="3"/>
        <v>0.31625</v>
      </c>
    </row>
    <row r="8">
      <c r="A8" s="113" t="s">
        <v>430</v>
      </c>
      <c r="B8" s="114">
        <f>sumif('Daily Log'!$P$6:$P$403, "Hudson",'Daily Log'!$J$6:$J$403)</f>
        <v>500</v>
      </c>
      <c r="C8" s="114">
        <f>sumif('Daily Log'!$P$6:$P$403, "Hudson",'Daily Log'!$Q$6:$Q$403)</f>
        <v>18</v>
      </c>
      <c r="D8" s="115">
        <f>sumif('Daily Log'!$P$6:$P$403, "Hudson",'Daily Log'!$I$6:$I$403)</f>
        <v>6.463761574</v>
      </c>
      <c r="E8" s="18">
        <f t="shared" si="1"/>
        <v>3.223097432</v>
      </c>
      <c r="F8" s="114">
        <f t="shared" si="2"/>
        <v>27.77777778</v>
      </c>
      <c r="G8" s="115">
        <f t="shared" si="3"/>
        <v>0.3590978652</v>
      </c>
    </row>
    <row r="9">
      <c r="A9" s="113" t="s">
        <v>85</v>
      </c>
      <c r="B9" s="114">
        <f>sumif('Daily Log'!$P$6:$P$403, "Great Lakes",'Daily Log'!$J$6:$J$403)</f>
        <v>1007</v>
      </c>
      <c r="C9" s="114">
        <f>sumif('Daily Log'!$P$6:$P$403, "Great Lakes",'Daily Log'!$Q$6:$Q$403)</f>
        <v>32</v>
      </c>
      <c r="D9" s="115">
        <f>sumif('Daily Log'!$P$6:$P$403, "Great Lakes",'Daily Log'!$I$6:$I$403)</f>
        <v>10.71265046</v>
      </c>
      <c r="E9" s="18">
        <f t="shared" si="1"/>
        <v>3.916708893</v>
      </c>
      <c r="F9" s="114">
        <f t="shared" si="2"/>
        <v>31.46875</v>
      </c>
      <c r="G9" s="115">
        <f t="shared" si="3"/>
        <v>0.334770327</v>
      </c>
    </row>
    <row r="10">
      <c r="A10" s="113" t="s">
        <v>56</v>
      </c>
      <c r="B10" s="114">
        <f>sumif('Daily Log'!$P$6:$P$403,A10,'Daily Log'!$J$6:$J$403)</f>
        <v>159</v>
      </c>
      <c r="C10" s="114">
        <f>sumif('Daily Log'!$P$6:$P$403,A10,'Daily Log'!$Q$6:$Q$403)</f>
        <v>10</v>
      </c>
      <c r="D10" s="115">
        <f>sumif('Daily Log'!$P$6:$P$403,A10,'Daily Log'!$I$6:$I$403)</f>
        <v>2.419016204</v>
      </c>
      <c r="E10" s="18">
        <f t="shared" si="1"/>
        <v>2.738716669</v>
      </c>
      <c r="F10" s="114">
        <f t="shared" si="2"/>
        <v>15.9</v>
      </c>
      <c r="G10" s="115">
        <f t="shared" si="3"/>
        <v>0.2419016204</v>
      </c>
    </row>
    <row r="11">
      <c r="B11" s="107"/>
      <c r="D11" s="108"/>
    </row>
    <row r="12">
      <c r="A12" s="109" t="s">
        <v>431</v>
      </c>
      <c r="B12" s="110" t="s">
        <v>423</v>
      </c>
      <c r="C12" s="109" t="s">
        <v>424</v>
      </c>
      <c r="D12" s="111" t="s">
        <v>425</v>
      </c>
      <c r="E12" s="109" t="s">
        <v>426</v>
      </c>
      <c r="F12" s="109" t="s">
        <v>427</v>
      </c>
      <c r="G12" s="109" t="s">
        <v>428</v>
      </c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</row>
    <row r="13">
      <c r="A13" s="113" t="s">
        <v>138</v>
      </c>
      <c r="B13" s="114">
        <f>sumif('Daily Log'!$S$6:$S$403,A13,'Daily Log'!$J$6:$J$403)</f>
        <v>342</v>
      </c>
      <c r="C13" s="114">
        <f>sumif('Daily Log'!$S$6:$S$403,A13,'Daily Log'!$Q$6:$Q$403)</f>
        <v>10</v>
      </c>
      <c r="D13" s="115">
        <f>sumif('Daily Log'!$S$6:$S$403,A13,'Daily Log'!$I$6:$I$403)</f>
        <v>3.572048611</v>
      </c>
      <c r="E13" s="18">
        <f t="shared" ref="E13:E15" si="4">B13/(D13*24)</f>
        <v>3.989307412</v>
      </c>
      <c r="F13" s="114">
        <f t="shared" ref="F13:F15" si="5">B13/C13</f>
        <v>34.2</v>
      </c>
      <c r="G13" s="115">
        <f t="shared" ref="G13:G15" si="6">D13/C13</f>
        <v>0.3572048611</v>
      </c>
    </row>
    <row r="14">
      <c r="A14" s="113" t="s">
        <v>111</v>
      </c>
      <c r="B14" s="114">
        <f>sumif('Daily Log'!$S$6:$S$403,A14,'Daily Log'!$J$6:$J$403)</f>
        <v>309</v>
      </c>
      <c r="C14" s="114">
        <f>sumif('Daily Log'!$S$6:$S$403,A14,'Daily Log'!$Q$6:$Q$403)</f>
        <v>10</v>
      </c>
      <c r="D14" s="115">
        <f>sumif('Daily Log'!$S$6:$S$403,A14,'Daily Log'!$I$6:$I$403)</f>
        <v>3.318576389</v>
      </c>
      <c r="E14" s="18">
        <f t="shared" si="4"/>
        <v>3.879675647</v>
      </c>
      <c r="F14" s="114">
        <f t="shared" si="5"/>
        <v>30.9</v>
      </c>
      <c r="G14" s="115">
        <f t="shared" si="6"/>
        <v>0.3318576389</v>
      </c>
    </row>
    <row r="15">
      <c r="A15" s="113" t="s">
        <v>86</v>
      </c>
      <c r="B15" s="114">
        <f>sumif('Daily Log'!$S$6:$S$403,A15,'Daily Log'!$J$6:$J$403)</f>
        <v>260</v>
      </c>
      <c r="C15" s="114">
        <f>sumif('Daily Log'!$S$6:$S$403,A15,'Daily Log'!$Q$6:$Q$403)</f>
        <v>9</v>
      </c>
      <c r="D15" s="115">
        <f>sumif('Daily Log'!$S$6:$S$403,A15,'Daily Log'!$I$6:$I$403)</f>
        <v>2.718553241</v>
      </c>
      <c r="E15" s="18">
        <f t="shared" si="4"/>
        <v>3.984962726</v>
      </c>
      <c r="F15" s="114">
        <f t="shared" si="5"/>
        <v>28.88888889</v>
      </c>
      <c r="G15" s="115">
        <f t="shared" si="6"/>
        <v>0.3020614712</v>
      </c>
    </row>
    <row r="16">
      <c r="B16" s="107"/>
      <c r="D16" s="108"/>
    </row>
    <row r="17">
      <c r="B17" s="107"/>
      <c r="D17" s="108"/>
    </row>
    <row r="18">
      <c r="A18" s="104" t="s">
        <v>432</v>
      </c>
      <c r="B18" s="110" t="s">
        <v>423</v>
      </c>
      <c r="C18" s="109" t="s">
        <v>424</v>
      </c>
      <c r="D18" s="111" t="s">
        <v>425</v>
      </c>
      <c r="E18" s="109" t="s">
        <v>426</v>
      </c>
      <c r="F18" s="109" t="s">
        <v>427</v>
      </c>
      <c r="G18" s="109" t="s">
        <v>428</v>
      </c>
    </row>
    <row r="19">
      <c r="A19" s="113" t="s">
        <v>355</v>
      </c>
      <c r="B19" s="114">
        <f>sumif('Daily Log'!$R$6:$R$403,A19,'Daily Log'!$J$6:$J$403)</f>
        <v>85</v>
      </c>
      <c r="C19" s="114">
        <f>sumif('Daily Log'!$R$6:$R$403,A19,'Daily Log'!$Q$6:$Q$403)</f>
        <v>3</v>
      </c>
      <c r="D19" s="115">
        <f>sumif('Daily Log'!$R$6:$R$403,A19,'Daily Log'!$I$6:$I$403)</f>
        <v>0.9345601852</v>
      </c>
      <c r="E19" s="18">
        <f t="shared" ref="E19:E34" si="7">B19/(D19*24)</f>
        <v>3.789661407</v>
      </c>
      <c r="F19" s="114">
        <f t="shared" ref="F19:F34" si="8">B19/C19</f>
        <v>28.33333333</v>
      </c>
      <c r="G19" s="115">
        <f t="shared" ref="G19:G34" si="9">D19/C19</f>
        <v>0.3115200617</v>
      </c>
      <c r="H19" s="62" t="s">
        <v>433</v>
      </c>
    </row>
    <row r="20">
      <c r="A20" s="113" t="s">
        <v>349</v>
      </c>
      <c r="B20" s="114">
        <f>sumif('Daily Log'!$R$6:$R$403,A20,'Daily Log'!$J$6:$J$403)</f>
        <v>83</v>
      </c>
      <c r="C20" s="114">
        <f>sumif('Daily Log'!$R$6:$R$403,A20,'Daily Log'!$Q$6:$Q$403)</f>
        <v>3</v>
      </c>
      <c r="D20" s="115">
        <f>sumif('Daily Log'!$R$6:$R$403,A20,'Daily Log'!$I$6:$I$403)</f>
        <v>0.8327546296</v>
      </c>
      <c r="E20" s="18">
        <f t="shared" si="7"/>
        <v>4.152883947</v>
      </c>
      <c r="F20" s="114">
        <f t="shared" si="8"/>
        <v>27.66666667</v>
      </c>
      <c r="G20" s="115">
        <f t="shared" si="9"/>
        <v>0.2775848765</v>
      </c>
    </row>
    <row r="21">
      <c r="A21" s="113" t="s">
        <v>262</v>
      </c>
      <c r="B21" s="114">
        <f>sumif('Daily Log'!$R$6:$R$403,A21,'Daily Log'!$J$6:$J$403)</f>
        <v>1228</v>
      </c>
      <c r="C21" s="114">
        <f>sumif('Daily Log'!$R$6:$R$403,A21,'Daily Log'!$Q$6:$Q$403)</f>
        <v>37</v>
      </c>
      <c r="D21" s="115">
        <f>sumif('Daily Log'!$R$6:$R$403,A21,'Daily Log'!$I$6:$I$403)</f>
        <v>12.59240741</v>
      </c>
      <c r="E21" s="18">
        <f t="shared" si="7"/>
        <v>4.063295048</v>
      </c>
      <c r="F21" s="114">
        <f t="shared" si="8"/>
        <v>33.18918919</v>
      </c>
      <c r="G21" s="115">
        <f t="shared" si="9"/>
        <v>0.3403353353</v>
      </c>
    </row>
    <row r="22">
      <c r="A22" s="113" t="s">
        <v>250</v>
      </c>
      <c r="B22" s="114">
        <f>sumif('Daily Log'!$R$6:$R$403,A22,'Daily Log'!$J$6:$J$403)</f>
        <v>115</v>
      </c>
      <c r="C22" s="114">
        <f>sumif('Daily Log'!$R$6:$R$403,A22,'Daily Log'!$Q$6:$Q$403)</f>
        <v>6</v>
      </c>
      <c r="D22" s="115">
        <f>sumif('Daily Log'!$R$6:$R$403,A22,'Daily Log'!$I$6:$I$403)</f>
        <v>1.410405093</v>
      </c>
      <c r="E22" s="18">
        <f t="shared" si="7"/>
        <v>3.397369091</v>
      </c>
      <c r="F22" s="114">
        <f t="shared" si="8"/>
        <v>19.16666667</v>
      </c>
      <c r="G22" s="115">
        <f t="shared" si="9"/>
        <v>0.2350675154</v>
      </c>
    </row>
    <row r="23">
      <c r="A23" s="113" t="s">
        <v>241</v>
      </c>
      <c r="B23" s="114">
        <f>sumif('Daily Log'!$R$6:$R$403,A23,'Daily Log'!$J$6:$J$403)</f>
        <v>230</v>
      </c>
      <c r="C23" s="114">
        <f>sumif('Daily Log'!$R$6:$R$403,A23,'Daily Log'!$Q$6:$Q$403)</f>
        <v>7</v>
      </c>
      <c r="D23" s="115">
        <f>sumif('Daily Log'!$R$6:$R$403,A23,'Daily Log'!$I$6:$I$403)</f>
        <v>2.200706019</v>
      </c>
      <c r="E23" s="18">
        <f t="shared" si="7"/>
        <v>4.354663118</v>
      </c>
      <c r="F23" s="114">
        <f t="shared" si="8"/>
        <v>32.85714286</v>
      </c>
      <c r="G23" s="115">
        <f t="shared" si="9"/>
        <v>0.3143865741</v>
      </c>
    </row>
    <row r="24">
      <c r="A24" s="113" t="s">
        <v>225</v>
      </c>
      <c r="B24" s="114">
        <f>sumif('Daily Log'!$R$6:$R$403,A24,'Daily Log'!$J$6:$J$403)</f>
        <v>284</v>
      </c>
      <c r="C24" s="114">
        <f>sumif('Daily Log'!$R$6:$R$403,A24,'Daily Log'!$Q$6:$Q$403)</f>
        <v>9</v>
      </c>
      <c r="D24" s="115">
        <f>sumif('Daily Log'!$R$6:$R$403,A24,'Daily Log'!$I$6:$I$403)</f>
        <v>2.822303241</v>
      </c>
      <c r="E24" s="18">
        <f t="shared" si="7"/>
        <v>4.192793022</v>
      </c>
      <c r="F24" s="114">
        <f t="shared" si="8"/>
        <v>31.55555556</v>
      </c>
      <c r="G24" s="115">
        <f t="shared" si="9"/>
        <v>0.313589249</v>
      </c>
    </row>
    <row r="25">
      <c r="A25" s="113" t="s">
        <v>216</v>
      </c>
      <c r="B25" s="114">
        <f>sumif('Daily Log'!$R$6:$R$403,A25,'Daily Log'!$J$6:$J$403)</f>
        <v>173</v>
      </c>
      <c r="C25" s="114">
        <f>sumif('Daily Log'!$R$6:$R$403,A25,'Daily Log'!$Q$6:$Q$403)</f>
        <v>5</v>
      </c>
      <c r="D25" s="115">
        <f>sumif('Daily Log'!$R$6:$R$403,A25,'Daily Log'!$I$6:$I$403)</f>
        <v>2.0209375</v>
      </c>
      <c r="E25" s="18">
        <f t="shared" si="7"/>
        <v>3.566826452</v>
      </c>
      <c r="F25" s="114">
        <f t="shared" si="8"/>
        <v>34.6</v>
      </c>
      <c r="G25" s="115">
        <f t="shared" si="9"/>
        <v>0.4041875</v>
      </c>
    </row>
    <row r="26">
      <c r="A26" s="113" t="s">
        <v>212</v>
      </c>
      <c r="B26" s="114">
        <f>sumif('Daily Log'!$R$6:$R$403,A26,'Daily Log'!$J$6:$J$403)</f>
        <v>22</v>
      </c>
      <c r="C26" s="114">
        <f>sumif('Daily Log'!$R$6:$R$403,A26,'Daily Log'!$Q$6:$Q$403)</f>
        <v>1</v>
      </c>
      <c r="D26" s="115">
        <f>sumif('Daily Log'!$R$6:$R$403,A26,'Daily Log'!$I$6:$I$403)</f>
        <v>0.3228356481</v>
      </c>
      <c r="E26" s="18">
        <f t="shared" si="7"/>
        <v>2.839422077</v>
      </c>
      <c r="F26" s="114">
        <f t="shared" si="8"/>
        <v>22</v>
      </c>
      <c r="G26" s="115">
        <f t="shared" si="9"/>
        <v>0.3228356481</v>
      </c>
    </row>
    <row r="27">
      <c r="A27" s="113" t="s">
        <v>210</v>
      </c>
      <c r="B27" s="114">
        <f>sumif('Daily Log'!$R$6:$R$403,A27,'Daily Log'!$J$6:$J$403)</f>
        <v>36</v>
      </c>
      <c r="C27" s="114">
        <f>sumif('Daily Log'!$R$6:$R$403,A27,'Daily Log'!$Q$6:$Q$403)</f>
        <v>1</v>
      </c>
      <c r="D27" s="115">
        <f>sumif('Daily Log'!$R$6:$R$403,A27,'Daily Log'!$I$6:$I$403)</f>
        <v>0.390787037</v>
      </c>
      <c r="E27" s="18">
        <f t="shared" si="7"/>
        <v>3.838407772</v>
      </c>
      <c r="F27" s="114">
        <f t="shared" si="8"/>
        <v>36</v>
      </c>
      <c r="G27" s="115">
        <f t="shared" si="9"/>
        <v>0.390787037</v>
      </c>
    </row>
    <row r="28">
      <c r="A28" s="113" t="s">
        <v>199</v>
      </c>
      <c r="B28" s="114">
        <f>sumif('Daily Log'!$R$6:$R$403,A28,'Daily Log'!$J$6:$J$403)</f>
        <v>164</v>
      </c>
      <c r="C28" s="114">
        <f>sumif('Daily Log'!$R$6:$R$403,A28,'Daily Log'!$Q$6:$Q$403)</f>
        <v>6</v>
      </c>
      <c r="D28" s="115">
        <f>sumif('Daily Log'!$R$6:$R$403,A28,'Daily Log'!$I$6:$I$403)</f>
        <v>1.849768519</v>
      </c>
      <c r="E28" s="18">
        <f t="shared" si="7"/>
        <v>3.694155925</v>
      </c>
      <c r="F28" s="114">
        <f t="shared" si="8"/>
        <v>27.33333333</v>
      </c>
      <c r="G28" s="115">
        <f t="shared" si="9"/>
        <v>0.3082947531</v>
      </c>
    </row>
    <row r="29">
      <c r="A29" s="113" t="s">
        <v>157</v>
      </c>
      <c r="B29" s="114">
        <f>sumif('Daily Log'!$R$6:$R$403,A29,'Daily Log'!$J$6:$J$403)</f>
        <v>591</v>
      </c>
      <c r="C29" s="114">
        <f>sumif('Daily Log'!$R$6:$R$403,A29,'Daily Log'!$Q$6:$Q$403)</f>
        <v>21</v>
      </c>
      <c r="D29" s="115">
        <f>sumif('Daily Log'!$R$6:$R$403,A29,'Daily Log'!$I$6:$I$403)</f>
        <v>7.527199074</v>
      </c>
      <c r="E29" s="18">
        <f t="shared" si="7"/>
        <v>3.271469209</v>
      </c>
      <c r="F29" s="114">
        <f t="shared" si="8"/>
        <v>28.14285714</v>
      </c>
      <c r="G29" s="115">
        <f t="shared" si="9"/>
        <v>0.3584380511</v>
      </c>
      <c r="H29" s="62" t="s">
        <v>434</v>
      </c>
    </row>
    <row r="30">
      <c r="A30" s="113" t="s">
        <v>155</v>
      </c>
      <c r="B30" s="114">
        <f>sumif('Daily Log'!$R$6:$R$403,A30,'Daily Log'!$J$6:$J$403)</f>
        <v>44</v>
      </c>
      <c r="C30" s="114">
        <f>sumif('Daily Log'!$R$6:$R$403,A30,'Daily Log'!$Q$6:$Q$403)</f>
        <v>1</v>
      </c>
      <c r="D30" s="115">
        <f>sumif('Daily Log'!$R$6:$R$403,A30,'Daily Log'!$I$6:$I$403)</f>
        <v>0.4930671296</v>
      </c>
      <c r="E30" s="18">
        <f t="shared" si="7"/>
        <v>3.718222577</v>
      </c>
      <c r="F30" s="114">
        <f t="shared" si="8"/>
        <v>44</v>
      </c>
      <c r="G30" s="115">
        <f t="shared" si="9"/>
        <v>0.4930671296</v>
      </c>
    </row>
    <row r="31">
      <c r="A31" s="113" t="s">
        <v>141</v>
      </c>
      <c r="B31" s="114">
        <f>sumif('Daily Log'!$R$6:$R$403,A31,'Daily Log'!$J$6:$J$403)</f>
        <v>206</v>
      </c>
      <c r="C31" s="114">
        <f>sumif('Daily Log'!$R$6:$R$403,A31,'Daily Log'!$Q$6:$Q$403)</f>
        <v>6</v>
      </c>
      <c r="D31" s="115">
        <f>sumif('Daily Log'!$R$6:$R$403,A31,'Daily Log'!$I$6:$I$403)</f>
        <v>2.054722222</v>
      </c>
      <c r="E31" s="18">
        <f t="shared" si="7"/>
        <v>4.177369204</v>
      </c>
      <c r="F31" s="114">
        <f t="shared" si="8"/>
        <v>34.33333333</v>
      </c>
      <c r="G31" s="115">
        <f t="shared" si="9"/>
        <v>0.3424537037</v>
      </c>
    </row>
    <row r="32">
      <c r="A32" s="113" t="s">
        <v>110</v>
      </c>
      <c r="B32" s="114">
        <f>sumif('Daily Log'!$R$6:$R$403,A32,'Daily Log'!$J$6:$J$403)</f>
        <v>425</v>
      </c>
      <c r="C32" s="114">
        <f>sumif('Daily Log'!$R$6:$R$403,A32,'Daily Log'!$Q$6:$Q$403)</f>
        <v>14</v>
      </c>
      <c r="D32" s="115">
        <f>sumif('Daily Log'!$R$6:$R$403,A32,'Daily Log'!$I$6:$I$403)</f>
        <v>4.596469907</v>
      </c>
      <c r="E32" s="18">
        <f t="shared" si="7"/>
        <v>3.852594206</v>
      </c>
      <c r="F32" s="114">
        <f t="shared" si="8"/>
        <v>30.35714286</v>
      </c>
      <c r="G32" s="115">
        <f t="shared" si="9"/>
        <v>0.3283192791</v>
      </c>
    </row>
    <row r="33">
      <c r="A33" s="116" t="s">
        <v>93</v>
      </c>
      <c r="B33" s="114">
        <f>sumif('Daily Log'!$R$6:$R$403,A33,'Daily Log'!$J$6:$J$403)</f>
        <v>208</v>
      </c>
      <c r="C33" s="114">
        <f>sumif('Daily Log'!$R$6:$R$403,A33,'Daily Log'!$Q$6:$Q$403)</f>
        <v>7</v>
      </c>
      <c r="D33" s="115">
        <f>sumif('Daily Log'!$R$6:$R$403,A33,'Daily Log'!$I$6:$I$403)</f>
        <v>2.182708333</v>
      </c>
      <c r="E33" s="18">
        <f t="shared" si="7"/>
        <v>3.970602272</v>
      </c>
      <c r="F33" s="114">
        <f t="shared" si="8"/>
        <v>29.71428571</v>
      </c>
      <c r="G33" s="115">
        <f t="shared" si="9"/>
        <v>0.3118154762</v>
      </c>
    </row>
    <row r="34">
      <c r="A34" s="113" t="s">
        <v>53</v>
      </c>
      <c r="B34" s="114">
        <f>sumif('Daily Log'!$R$6:$R$403,A34,'Daily Log'!$J$6:$J$403)</f>
        <v>331</v>
      </c>
      <c r="C34" s="114">
        <f>sumif('Daily Log'!$R$6:$R$403,A34,'Daily Log'!$Q$6:$Q$403)</f>
        <v>16</v>
      </c>
      <c r="D34" s="115">
        <f>sumif('Daily Log'!$R$6:$R$403,A34,'Daily Log'!$I$6:$I$403)</f>
        <v>3.973344907</v>
      </c>
      <c r="E34" s="18">
        <f t="shared" si="7"/>
        <v>3.471046936</v>
      </c>
      <c r="F34" s="114">
        <f t="shared" si="8"/>
        <v>20.6875</v>
      </c>
      <c r="G34" s="115">
        <f t="shared" si="9"/>
        <v>0.2483340567</v>
      </c>
    </row>
    <row r="36">
      <c r="A36" s="105"/>
      <c r="B36" s="117"/>
    </row>
    <row r="37">
      <c r="B37" s="107"/>
      <c r="C37" s="107"/>
      <c r="D37" s="107"/>
    </row>
    <row r="38">
      <c r="B38" s="107"/>
      <c r="C38" s="107"/>
      <c r="D38" s="107"/>
    </row>
    <row r="39">
      <c r="B39" s="107"/>
      <c r="C39" s="107"/>
      <c r="D39" s="107"/>
    </row>
    <row r="40">
      <c r="B40" s="107"/>
      <c r="C40" s="118"/>
      <c r="D40" s="118"/>
    </row>
    <row r="41">
      <c r="B41" s="107"/>
      <c r="D41" s="108"/>
    </row>
    <row r="42">
      <c r="B42" s="107"/>
      <c r="D42" s="108"/>
    </row>
    <row r="43">
      <c r="B43" s="107"/>
      <c r="D43" s="108"/>
    </row>
    <row r="44">
      <c r="B44" s="107"/>
      <c r="D44" s="108"/>
    </row>
    <row r="45">
      <c r="B45" s="107"/>
      <c r="D45" s="108"/>
    </row>
    <row r="46">
      <c r="B46" s="107"/>
      <c r="D46" s="108"/>
    </row>
    <row r="47">
      <c r="B47" s="107"/>
      <c r="D47" s="108"/>
    </row>
    <row r="48">
      <c r="B48" s="107"/>
      <c r="D48" s="108"/>
    </row>
    <row r="49">
      <c r="B49" s="107"/>
      <c r="D49" s="108"/>
    </row>
    <row r="50">
      <c r="B50" s="107"/>
      <c r="D50" s="108"/>
    </row>
    <row r="51">
      <c r="B51" s="107"/>
      <c r="D51" s="108"/>
    </row>
    <row r="52">
      <c r="B52" s="107"/>
      <c r="D52" s="108"/>
    </row>
    <row r="53">
      <c r="B53" s="107"/>
      <c r="D53" s="108"/>
    </row>
    <row r="54">
      <c r="B54" s="107"/>
      <c r="D54" s="108"/>
    </row>
    <row r="55">
      <c r="B55" s="107"/>
      <c r="D55" s="108"/>
    </row>
    <row r="56">
      <c r="B56" s="107"/>
      <c r="D56" s="108"/>
    </row>
    <row r="57">
      <c r="B57" s="107"/>
      <c r="D57" s="108"/>
    </row>
    <row r="58">
      <c r="B58" s="107"/>
      <c r="D58" s="108"/>
    </row>
    <row r="59">
      <c r="B59" s="107"/>
      <c r="D59" s="108"/>
    </row>
    <row r="60">
      <c r="B60" s="107"/>
      <c r="D60" s="108"/>
    </row>
    <row r="61">
      <c r="B61" s="107"/>
      <c r="D61" s="108"/>
    </row>
    <row r="62">
      <c r="B62" s="107"/>
      <c r="D62" s="108"/>
    </row>
    <row r="63">
      <c r="B63" s="107"/>
      <c r="D63" s="108"/>
    </row>
    <row r="64">
      <c r="B64" s="107"/>
      <c r="D64" s="108"/>
    </row>
    <row r="65">
      <c r="B65" s="107"/>
      <c r="D65" s="108"/>
    </row>
    <row r="66">
      <c r="B66" s="107"/>
      <c r="D66" s="108"/>
    </row>
    <row r="67">
      <c r="B67" s="107"/>
      <c r="D67" s="108"/>
    </row>
    <row r="68">
      <c r="B68" s="107"/>
      <c r="D68" s="108"/>
    </row>
    <row r="69">
      <c r="B69" s="107"/>
      <c r="D69" s="108"/>
    </row>
    <row r="70">
      <c r="B70" s="107"/>
      <c r="D70" s="108"/>
    </row>
    <row r="71">
      <c r="B71" s="107"/>
      <c r="D71" s="108"/>
    </row>
    <row r="72">
      <c r="B72" s="107"/>
      <c r="D72" s="108"/>
    </row>
    <row r="73">
      <c r="B73" s="107"/>
      <c r="D73" s="108"/>
    </row>
    <row r="74">
      <c r="B74" s="107"/>
      <c r="D74" s="108"/>
    </row>
    <row r="75">
      <c r="B75" s="107"/>
      <c r="D75" s="108"/>
    </row>
    <row r="76">
      <c r="B76" s="107"/>
      <c r="D76" s="108"/>
    </row>
    <row r="77">
      <c r="B77" s="107"/>
      <c r="D77" s="108"/>
    </row>
    <row r="78">
      <c r="B78" s="107"/>
      <c r="D78" s="108"/>
    </row>
    <row r="79">
      <c r="B79" s="107"/>
      <c r="D79" s="108"/>
    </row>
    <row r="80">
      <c r="B80" s="107"/>
      <c r="D80" s="108"/>
    </row>
    <row r="81">
      <c r="B81" s="107"/>
      <c r="D81" s="108"/>
    </row>
    <row r="82">
      <c r="B82" s="107"/>
      <c r="D82" s="108"/>
    </row>
    <row r="83">
      <c r="B83" s="107"/>
      <c r="D83" s="108"/>
    </row>
    <row r="84">
      <c r="B84" s="107"/>
      <c r="D84" s="108"/>
    </row>
    <row r="85">
      <c r="B85" s="107"/>
      <c r="D85" s="108"/>
    </row>
    <row r="86">
      <c r="B86" s="107"/>
      <c r="D86" s="108"/>
    </row>
    <row r="87">
      <c r="B87" s="107"/>
      <c r="D87" s="108"/>
    </row>
    <row r="88">
      <c r="B88" s="107"/>
      <c r="D88" s="108"/>
    </row>
    <row r="89">
      <c r="B89" s="107"/>
      <c r="D89" s="108"/>
    </row>
    <row r="90">
      <c r="B90" s="107"/>
      <c r="D90" s="108"/>
    </row>
    <row r="91">
      <c r="B91" s="107"/>
      <c r="D91" s="108"/>
    </row>
    <row r="92">
      <c r="B92" s="107"/>
      <c r="D92" s="108"/>
    </row>
    <row r="93">
      <c r="B93" s="107"/>
      <c r="D93" s="108"/>
    </row>
    <row r="94">
      <c r="B94" s="107"/>
      <c r="D94" s="108"/>
    </row>
    <row r="95">
      <c r="B95" s="107"/>
      <c r="D95" s="108"/>
    </row>
    <row r="96">
      <c r="B96" s="107"/>
      <c r="D96" s="108"/>
    </row>
    <row r="97">
      <c r="B97" s="107"/>
      <c r="D97" s="108"/>
    </row>
    <row r="98">
      <c r="B98" s="107"/>
      <c r="D98" s="108"/>
    </row>
    <row r="99">
      <c r="B99" s="107"/>
      <c r="D99" s="108"/>
    </row>
    <row r="100">
      <c r="B100" s="107"/>
      <c r="D100" s="108"/>
    </row>
    <row r="101">
      <c r="B101" s="107"/>
      <c r="D101" s="108"/>
    </row>
    <row r="102">
      <c r="B102" s="107"/>
      <c r="D102" s="108"/>
    </row>
    <row r="103">
      <c r="B103" s="107"/>
      <c r="D103" s="108"/>
    </row>
    <row r="104">
      <c r="B104" s="107"/>
      <c r="D104" s="108"/>
    </row>
    <row r="105">
      <c r="B105" s="107"/>
      <c r="D105" s="108"/>
    </row>
    <row r="106">
      <c r="B106" s="107"/>
      <c r="D106" s="108"/>
    </row>
    <row r="107">
      <c r="B107" s="107"/>
      <c r="D107" s="108"/>
    </row>
    <row r="108">
      <c r="B108" s="107"/>
      <c r="D108" s="108"/>
    </row>
    <row r="109">
      <c r="B109" s="107"/>
      <c r="D109" s="108"/>
    </row>
    <row r="110">
      <c r="B110" s="107"/>
      <c r="D110" s="108"/>
    </row>
    <row r="111">
      <c r="B111" s="107"/>
      <c r="D111" s="108"/>
    </row>
    <row r="112">
      <c r="B112" s="107"/>
      <c r="D112" s="108"/>
    </row>
    <row r="113">
      <c r="B113" s="107"/>
      <c r="D113" s="108"/>
    </row>
    <row r="114">
      <c r="B114" s="107"/>
      <c r="D114" s="108"/>
    </row>
    <row r="115">
      <c r="B115" s="107"/>
      <c r="D115" s="108"/>
    </row>
    <row r="116">
      <c r="B116" s="107"/>
      <c r="D116" s="108"/>
    </row>
    <row r="117">
      <c r="B117" s="107"/>
      <c r="D117" s="108"/>
    </row>
    <row r="118">
      <c r="B118" s="107"/>
      <c r="D118" s="108"/>
    </row>
    <row r="119">
      <c r="B119" s="107"/>
      <c r="D119" s="108"/>
    </row>
    <row r="120">
      <c r="B120" s="107"/>
      <c r="D120" s="108"/>
    </row>
    <row r="121">
      <c r="B121" s="107"/>
      <c r="D121" s="108"/>
    </row>
    <row r="122">
      <c r="B122" s="107"/>
      <c r="D122" s="108"/>
    </row>
    <row r="123">
      <c r="B123" s="107"/>
      <c r="D123" s="108"/>
    </row>
    <row r="124">
      <c r="B124" s="107"/>
      <c r="D124" s="108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8.13"/>
    <col customWidth="1" min="2" max="2" width="13.25"/>
    <col customWidth="1" min="3" max="9" width="8.13"/>
    <col customWidth="1" min="10" max="10" width="13.25"/>
    <col customWidth="1" min="11" max="26" width="8.13"/>
  </cols>
  <sheetData>
    <row r="1">
      <c r="A1" s="113" t="s">
        <v>435</v>
      </c>
    </row>
    <row r="5">
      <c r="J5" s="119" t="str">
        <f>'More stats'!A3</f>
        <v>Body of Water</v>
      </c>
      <c r="K5" s="119" t="str">
        <f>'More stats'!C3</f>
        <v>Days Paddled</v>
      </c>
    </row>
    <row r="6">
      <c r="J6" s="119" t="str">
        <f>'More stats'!A4</f>
        <v>Wisconsin River</v>
      </c>
      <c r="K6" s="119">
        <f>'More stats'!C4</f>
        <v>4</v>
      </c>
    </row>
    <row r="7">
      <c r="J7" s="119" t="str">
        <f>'More stats'!A5</f>
        <v>Mississippi River</v>
      </c>
      <c r="K7" s="119">
        <f>'More stats'!C5</f>
        <v>33</v>
      </c>
    </row>
    <row r="8">
      <c r="J8" s="119" t="str">
        <f>'More stats'!A6</f>
        <v>Gulf of Mexico</v>
      </c>
      <c r="K8" s="119">
        <f>'More stats'!C6</f>
        <v>30</v>
      </c>
    </row>
    <row r="9">
      <c r="J9" s="119" t="str">
        <f>'More stats'!A7</f>
        <v>Atlantic Ocean</v>
      </c>
      <c r="K9" s="119">
        <f>'More stats'!C7</f>
        <v>50</v>
      </c>
    </row>
    <row r="10">
      <c r="J10" s="119" t="str">
        <f>'More stats'!A8</f>
        <v>Hudson-Erie Canal</v>
      </c>
      <c r="K10" s="119">
        <f>'More stats'!C8</f>
        <v>18</v>
      </c>
    </row>
    <row r="11">
      <c r="J11" s="62" t="s">
        <v>85</v>
      </c>
      <c r="K11" s="119">
        <f>'More stats'!C9</f>
        <v>32</v>
      </c>
    </row>
    <row r="12">
      <c r="J12" s="62" t="s">
        <v>56</v>
      </c>
      <c r="K12" s="119">
        <f>'More stats'!C10</f>
        <v>10</v>
      </c>
    </row>
    <row r="24">
      <c r="B24" s="120" t="s">
        <v>422</v>
      </c>
      <c r="J24" s="120" t="s">
        <v>422</v>
      </c>
    </row>
    <row r="25">
      <c r="B25" s="62" t="s">
        <v>52</v>
      </c>
      <c r="C25" s="121">
        <f>'More stats'!F4</f>
        <v>30</v>
      </c>
      <c r="J25" s="62" t="s">
        <v>52</v>
      </c>
      <c r="K25" s="121">
        <f>'More stats'!E4</f>
        <v>4.90925827</v>
      </c>
    </row>
    <row r="26">
      <c r="B26" s="62" t="s">
        <v>32</v>
      </c>
      <c r="C26" s="121">
        <f>'More stats'!F5</f>
        <v>45.06060606</v>
      </c>
      <c r="J26" s="62" t="s">
        <v>32</v>
      </c>
      <c r="K26" s="121">
        <f>'More stats'!E5</f>
        <v>6.445173524</v>
      </c>
    </row>
    <row r="27">
      <c r="B27" s="62" t="s">
        <v>295</v>
      </c>
      <c r="C27" s="121">
        <f>'More stats'!F6</f>
        <v>32.83333333</v>
      </c>
      <c r="J27" s="62" t="s">
        <v>295</v>
      </c>
      <c r="K27" s="121">
        <f>'More stats'!E6</f>
        <v>4.079472637</v>
      </c>
    </row>
    <row r="28">
      <c r="B28" s="62" t="s">
        <v>429</v>
      </c>
      <c r="C28" s="121">
        <f>'More stats'!F7</f>
        <v>29.64</v>
      </c>
      <c r="J28" s="62" t="s">
        <v>429</v>
      </c>
      <c r="K28" s="121">
        <f>'More stats'!E7</f>
        <v>3.90513834</v>
      </c>
    </row>
    <row r="29">
      <c r="B29" s="62" t="s">
        <v>430</v>
      </c>
      <c r="C29" s="121">
        <f>'More stats'!F8</f>
        <v>27.77777778</v>
      </c>
      <c r="J29" s="62" t="s">
        <v>430</v>
      </c>
      <c r="K29" s="121">
        <f>'More stats'!E8</f>
        <v>3.223097432</v>
      </c>
    </row>
    <row r="30">
      <c r="B30" s="62" t="s">
        <v>85</v>
      </c>
      <c r="C30" s="121">
        <f>'More stats'!F9</f>
        <v>31.46875</v>
      </c>
      <c r="J30" s="62" t="s">
        <v>85</v>
      </c>
      <c r="K30" s="121">
        <f>'More stats'!E9</f>
        <v>3.916708893</v>
      </c>
    </row>
    <row r="31">
      <c r="B31" s="62" t="s">
        <v>56</v>
      </c>
      <c r="C31" s="121">
        <f>'More stats'!F10</f>
        <v>15.9</v>
      </c>
      <c r="J31" s="62" t="s">
        <v>56</v>
      </c>
      <c r="K31" s="121">
        <f>'More stats'!E10</f>
        <v>2.738716669</v>
      </c>
    </row>
    <row r="44">
      <c r="B44" s="109" t="s">
        <v>431</v>
      </c>
      <c r="C44" s="105"/>
    </row>
    <row r="45">
      <c r="B45" s="113" t="s">
        <v>138</v>
      </c>
      <c r="C45" s="114">
        <f>'More stats'!B13</f>
        <v>342</v>
      </c>
    </row>
    <row r="46">
      <c r="B46" s="62" t="s">
        <v>111</v>
      </c>
      <c r="C46" s="114">
        <f>'More stats'!B14</f>
        <v>309</v>
      </c>
    </row>
    <row r="47">
      <c r="B47" s="62" t="s">
        <v>86</v>
      </c>
      <c r="C47" s="114">
        <f>'More stats'!B15</f>
        <v>260</v>
      </c>
    </row>
    <row r="61">
      <c r="B61" s="104" t="s">
        <v>432</v>
      </c>
    </row>
    <row r="62">
      <c r="B62" s="62" t="s">
        <v>355</v>
      </c>
      <c r="C62" s="114">
        <f>'More stats'!B19</f>
        <v>85</v>
      </c>
    </row>
    <row r="63">
      <c r="B63" s="62" t="s">
        <v>349</v>
      </c>
      <c r="C63" s="114">
        <f>'More stats'!B20</f>
        <v>83</v>
      </c>
    </row>
    <row r="64">
      <c r="B64" s="62" t="s">
        <v>262</v>
      </c>
      <c r="C64" s="114">
        <f>'More stats'!B21</f>
        <v>1228</v>
      </c>
    </row>
    <row r="65">
      <c r="B65" s="62" t="s">
        <v>250</v>
      </c>
      <c r="C65" s="114">
        <f>'More stats'!B22</f>
        <v>115</v>
      </c>
    </row>
    <row r="66">
      <c r="B66" s="62" t="s">
        <v>241</v>
      </c>
      <c r="C66" s="122">
        <f>'More stats'!B23</f>
        <v>230</v>
      </c>
    </row>
    <row r="67">
      <c r="B67" s="62" t="s">
        <v>225</v>
      </c>
      <c r="C67" s="122">
        <f>'More stats'!B24</f>
        <v>284</v>
      </c>
    </row>
    <row r="68">
      <c r="B68" s="62" t="s">
        <v>216</v>
      </c>
      <c r="C68" s="122">
        <f>'More stats'!B25</f>
        <v>173</v>
      </c>
    </row>
    <row r="69">
      <c r="B69" s="62" t="s">
        <v>212</v>
      </c>
      <c r="C69" s="122">
        <f>'More stats'!B26</f>
        <v>22</v>
      </c>
    </row>
    <row r="70">
      <c r="B70" s="62" t="s">
        <v>210</v>
      </c>
      <c r="C70" s="122">
        <f>'More stats'!B27</f>
        <v>36</v>
      </c>
    </row>
    <row r="71">
      <c r="B71" s="62" t="s">
        <v>199</v>
      </c>
      <c r="C71" s="122">
        <f>'More stats'!B28</f>
        <v>164</v>
      </c>
    </row>
    <row r="72">
      <c r="B72" s="62" t="s">
        <v>157</v>
      </c>
      <c r="C72" s="122">
        <f>'More stats'!B29</f>
        <v>591</v>
      </c>
    </row>
    <row r="73">
      <c r="B73" s="62" t="s">
        <v>155</v>
      </c>
      <c r="C73" s="122">
        <f>'More stats'!B30</f>
        <v>44</v>
      </c>
    </row>
    <row r="74">
      <c r="B74" s="62" t="s">
        <v>141</v>
      </c>
      <c r="C74" s="122">
        <f>'More stats'!B31</f>
        <v>206</v>
      </c>
    </row>
    <row r="75">
      <c r="B75" s="62" t="s">
        <v>110</v>
      </c>
      <c r="C75" s="122">
        <f>'More stats'!B32</f>
        <v>425</v>
      </c>
    </row>
    <row r="76">
      <c r="B76" s="62" t="s">
        <v>93</v>
      </c>
      <c r="C76" s="122">
        <f>'More stats'!B33</f>
        <v>208</v>
      </c>
    </row>
    <row r="77">
      <c r="B77" s="62" t="s">
        <v>53</v>
      </c>
      <c r="C77" s="122">
        <f>'More stats'!B34</f>
        <v>331</v>
      </c>
    </row>
  </sheetData>
  <mergeCells count="1">
    <mergeCell ref="A1:D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2.75"/>
  <cols>
    <col customWidth="1" min="1" max="1" width="15.13"/>
    <col customWidth="1" min="2" max="2" width="11.38"/>
    <col customWidth="1" min="3" max="3" width="9.13"/>
    <col customWidth="1" min="4" max="4" width="11.75"/>
    <col customWidth="1" min="5" max="5" width="12.75"/>
    <col customWidth="1" min="6" max="6" width="13.0"/>
    <col customWidth="1" min="7" max="7" width="7.75"/>
    <col customWidth="1" min="9" max="9" width="12.0"/>
    <col customWidth="1" min="10" max="20" width="15.13"/>
  </cols>
  <sheetData>
    <row r="1">
      <c r="A1" s="9"/>
      <c r="B1" s="9"/>
      <c r="C1" s="9"/>
      <c r="D1" s="9"/>
      <c r="E1" s="9"/>
      <c r="F1" s="9"/>
      <c r="G1" s="9"/>
      <c r="H1" s="9"/>
      <c r="I1" s="9"/>
      <c r="J1" s="9"/>
    </row>
    <row r="2">
      <c r="A2" s="123" t="s">
        <v>436</v>
      </c>
      <c r="B2" s="123" t="s">
        <v>163</v>
      </c>
      <c r="C2" s="9"/>
      <c r="D2" s="124" t="s">
        <v>437</v>
      </c>
      <c r="E2" s="124" t="s">
        <v>438</v>
      </c>
      <c r="F2" s="125"/>
      <c r="G2" s="126">
        <f>(sum('Daily Log'!J$7:J$11))/5</f>
        <v>35.2</v>
      </c>
      <c r="H2" s="127"/>
      <c r="I2" s="9"/>
      <c r="J2" s="9"/>
    </row>
    <row r="3">
      <c r="A3" s="123" t="s">
        <v>439</v>
      </c>
      <c r="B3" s="128">
        <f>'Daily Log'!$B$6</f>
        <v>40432</v>
      </c>
      <c r="C3" s="9"/>
      <c r="D3" s="129" t="s">
        <v>440</v>
      </c>
      <c r="E3" s="129" t="s">
        <v>441</v>
      </c>
      <c r="F3" s="130"/>
      <c r="G3" s="131">
        <v>20.0</v>
      </c>
      <c r="H3" s="127"/>
      <c r="I3" s="9"/>
      <c r="J3" s="9"/>
    </row>
    <row r="4">
      <c r="A4" s="9"/>
      <c r="B4" s="9"/>
      <c r="C4" s="9"/>
      <c r="D4" s="9"/>
      <c r="E4" s="9"/>
      <c r="F4" s="9"/>
      <c r="G4" s="9"/>
      <c r="H4" s="9"/>
      <c r="I4" s="9"/>
      <c r="J4" s="9"/>
    </row>
    <row r="5">
      <c r="A5" s="123" t="s">
        <v>418</v>
      </c>
      <c r="B5" s="123" t="s">
        <v>442</v>
      </c>
      <c r="C5" s="123" t="s">
        <v>443</v>
      </c>
      <c r="D5" s="123" t="s">
        <v>444</v>
      </c>
      <c r="E5" s="132" t="s">
        <v>445</v>
      </c>
      <c r="F5" s="132" t="s">
        <v>446</v>
      </c>
      <c r="G5" s="133" t="s">
        <v>447</v>
      </c>
      <c r="H5" s="133" t="s">
        <v>448</v>
      </c>
      <c r="I5" s="123" t="s">
        <v>449</v>
      </c>
      <c r="J5" s="127"/>
      <c r="K5" s="113" t="s">
        <v>450</v>
      </c>
      <c r="L5" s="123" t="s">
        <v>451</v>
      </c>
      <c r="M5" s="123" t="s">
        <v>452</v>
      </c>
      <c r="N5" s="123" t="s">
        <v>442</v>
      </c>
      <c r="O5" s="127"/>
    </row>
    <row r="6">
      <c r="A6" s="10" t="s">
        <v>150</v>
      </c>
      <c r="B6" s="122">
        <f t="shared" ref="B6:B16" si="1">N6</f>
        <v>204</v>
      </c>
      <c r="C6" s="10">
        <v>204.0</v>
      </c>
      <c r="D6" s="122" t="str">
        <f t="shared" ref="D6:D16" si="2">IF(I6="", (IF(B6&gt;=C6, (D5+B6)-C6, "0")), "0")</f>
        <v>0</v>
      </c>
      <c r="E6" s="134" t="str">
        <f t="shared" ref="E6:E16" si="3">IF(I6="", (D6/$G$2), "0")</f>
        <v>0</v>
      </c>
      <c r="F6" s="135" t="str">
        <f t="shared" ref="F6:F16" si="4">IF(I6="", $B$3+(ROUND(E6,0)-1), "-")</f>
        <v>-</v>
      </c>
      <c r="G6" s="136" t="str">
        <f t="shared" ref="G6:G16" si="5">IF(I6="", (D6/$G$3), "0")</f>
        <v>0</v>
      </c>
      <c r="H6" s="137" t="str">
        <f t="shared" ref="H6:H16" si="6">IF(I6="", $B$3+(ROUND(G6,0)-1), "-")</f>
        <v>-</v>
      </c>
      <c r="I6" s="138">
        <v>40368.0</v>
      </c>
      <c r="J6" s="9"/>
      <c r="K6" s="62" t="s">
        <v>149</v>
      </c>
      <c r="L6" s="10" t="s">
        <v>163</v>
      </c>
      <c r="M6" s="10" t="s">
        <v>150</v>
      </c>
      <c r="N6" s="10">
        <v>204.0</v>
      </c>
      <c r="O6" s="9"/>
    </row>
    <row r="7">
      <c r="A7" s="10" t="s">
        <v>453</v>
      </c>
      <c r="B7" s="122">
        <f t="shared" si="1"/>
        <v>115</v>
      </c>
      <c r="C7" s="122">
        <f>sumif('Daily Log'!$T$6:$T$403,K7,'Daily Log'!$J$6:$J$403)</f>
        <v>118</v>
      </c>
      <c r="D7" s="122" t="str">
        <f t="shared" si="2"/>
        <v>0</v>
      </c>
      <c r="E7" s="134" t="str">
        <f t="shared" si="3"/>
        <v>0</v>
      </c>
      <c r="F7" s="135" t="str">
        <f t="shared" si="4"/>
        <v>-</v>
      </c>
      <c r="G7" s="136" t="str">
        <f t="shared" si="5"/>
        <v>0</v>
      </c>
      <c r="H7" s="137" t="str">
        <f t="shared" si="6"/>
        <v>-</v>
      </c>
      <c r="I7" s="138">
        <v>40373.0</v>
      </c>
      <c r="J7" s="9"/>
      <c r="K7" s="62" t="s">
        <v>142</v>
      </c>
      <c r="L7" s="10" t="s">
        <v>150</v>
      </c>
      <c r="M7" s="10" t="s">
        <v>453</v>
      </c>
      <c r="N7" s="10">
        <v>115.0</v>
      </c>
      <c r="O7" s="9"/>
    </row>
    <row r="8">
      <c r="A8" s="10" t="s">
        <v>454</v>
      </c>
      <c r="B8" s="122">
        <f t="shared" si="1"/>
        <v>62</v>
      </c>
      <c r="C8" s="122">
        <f>sumif('Daily Log'!$T$6:$T$403,K8,'Daily Log'!$J$6:$J$403)</f>
        <v>57</v>
      </c>
      <c r="D8" s="122" t="str">
        <f t="shared" si="2"/>
        <v>0</v>
      </c>
      <c r="E8" s="134" t="str">
        <f t="shared" si="3"/>
        <v>0</v>
      </c>
      <c r="F8" s="135" t="str">
        <f t="shared" si="4"/>
        <v>-</v>
      </c>
      <c r="G8" s="136" t="str">
        <f t="shared" si="5"/>
        <v>0</v>
      </c>
      <c r="H8" s="137" t="str">
        <f t="shared" si="6"/>
        <v>-</v>
      </c>
      <c r="I8" s="138">
        <v>40375.0</v>
      </c>
      <c r="J8" s="9"/>
      <c r="K8" s="62" t="s">
        <v>137</v>
      </c>
      <c r="L8" s="10" t="s">
        <v>453</v>
      </c>
      <c r="M8" s="10" t="s">
        <v>454</v>
      </c>
      <c r="N8" s="10">
        <v>62.0</v>
      </c>
      <c r="O8" s="9"/>
    </row>
    <row r="9">
      <c r="A9" s="10" t="s">
        <v>455</v>
      </c>
      <c r="B9" s="122">
        <f t="shared" si="1"/>
        <v>105</v>
      </c>
      <c r="C9" s="122">
        <f>sumif('Daily Log'!$T$6:$T$403,K9,'Daily Log'!$J$6:$J$403)</f>
        <v>105</v>
      </c>
      <c r="D9" s="122" t="str">
        <f t="shared" si="2"/>
        <v>0</v>
      </c>
      <c r="E9" s="134" t="str">
        <f t="shared" si="3"/>
        <v>0</v>
      </c>
      <c r="F9" s="135" t="str">
        <f t="shared" si="4"/>
        <v>-</v>
      </c>
      <c r="G9" s="136" t="str">
        <f t="shared" si="5"/>
        <v>0</v>
      </c>
      <c r="H9" s="137" t="str">
        <f t="shared" si="6"/>
        <v>-</v>
      </c>
      <c r="I9" s="138">
        <v>40379.0</v>
      </c>
      <c r="J9" s="9"/>
      <c r="K9" s="62" t="s">
        <v>130</v>
      </c>
      <c r="L9" s="10" t="s">
        <v>454</v>
      </c>
      <c r="M9" s="10" t="s">
        <v>455</v>
      </c>
      <c r="N9" s="10">
        <v>105.0</v>
      </c>
      <c r="O9" s="9"/>
    </row>
    <row r="10">
      <c r="A10" s="10" t="s">
        <v>456</v>
      </c>
      <c r="B10" s="122">
        <f t="shared" si="1"/>
        <v>177</v>
      </c>
      <c r="C10" s="122">
        <f>sumif('Daily Log'!$T$6:$T$403,K10,'Daily Log'!$J$6:$J$403)</f>
        <v>142</v>
      </c>
      <c r="D10" s="122" t="str">
        <f t="shared" si="2"/>
        <v>0</v>
      </c>
      <c r="E10" s="134" t="str">
        <f t="shared" si="3"/>
        <v>0</v>
      </c>
      <c r="F10" s="135" t="str">
        <f t="shared" si="4"/>
        <v>-</v>
      </c>
      <c r="G10" s="136" t="str">
        <f t="shared" si="5"/>
        <v>0</v>
      </c>
      <c r="H10" s="137" t="str">
        <f t="shared" si="6"/>
        <v>-</v>
      </c>
      <c r="I10" s="138">
        <v>40384.0</v>
      </c>
      <c r="J10" s="9"/>
      <c r="K10" s="62" t="s">
        <v>122</v>
      </c>
      <c r="L10" s="10" t="s">
        <v>455</v>
      </c>
      <c r="M10" s="10" t="s">
        <v>456</v>
      </c>
      <c r="N10" s="10">
        <v>177.0</v>
      </c>
      <c r="O10" s="9"/>
    </row>
    <row r="11">
      <c r="A11" s="10" t="s">
        <v>113</v>
      </c>
      <c r="B11" s="122">
        <f t="shared" si="1"/>
        <v>119</v>
      </c>
      <c r="C11" s="122">
        <f>sumif('Daily Log'!$T$6:$T$403,K11,'Daily Log'!$J$6:$J$403)</f>
        <v>121</v>
      </c>
      <c r="D11" s="122" t="str">
        <f t="shared" si="2"/>
        <v>0</v>
      </c>
      <c r="E11" s="134" t="str">
        <f t="shared" si="3"/>
        <v>0</v>
      </c>
      <c r="F11" s="135" t="str">
        <f t="shared" si="4"/>
        <v>-</v>
      </c>
      <c r="G11" s="136" t="str">
        <f t="shared" si="5"/>
        <v>0</v>
      </c>
      <c r="H11" s="137" t="str">
        <f t="shared" si="6"/>
        <v>-</v>
      </c>
      <c r="I11" s="138">
        <v>40390.0</v>
      </c>
      <c r="J11" s="9"/>
      <c r="K11" s="62" t="s">
        <v>112</v>
      </c>
      <c r="L11" s="139" t="s">
        <v>456</v>
      </c>
      <c r="M11" s="139" t="s">
        <v>113</v>
      </c>
      <c r="N11" s="10">
        <v>119.0</v>
      </c>
      <c r="O11" s="9"/>
    </row>
    <row r="12">
      <c r="A12" s="139" t="s">
        <v>457</v>
      </c>
      <c r="B12" s="122">
        <f t="shared" si="1"/>
        <v>98</v>
      </c>
      <c r="C12" s="122">
        <f>sumif('Daily Log'!$T$6:$T$403,K12,'Daily Log'!$J$6:$J$403)</f>
        <v>87</v>
      </c>
      <c r="D12" s="122" t="str">
        <f t="shared" si="2"/>
        <v>0</v>
      </c>
      <c r="E12" s="134" t="str">
        <f t="shared" si="3"/>
        <v>0</v>
      </c>
      <c r="F12" s="135" t="str">
        <f t="shared" si="4"/>
        <v>-</v>
      </c>
      <c r="G12" s="136" t="str">
        <f t="shared" si="5"/>
        <v>0</v>
      </c>
      <c r="H12" s="137" t="str">
        <f t="shared" si="6"/>
        <v>-</v>
      </c>
      <c r="I12" s="138">
        <v>40393.0</v>
      </c>
      <c r="J12" s="9"/>
      <c r="K12" s="62" t="s">
        <v>104</v>
      </c>
      <c r="L12" s="139" t="s">
        <v>113</v>
      </c>
      <c r="M12" s="139" t="s">
        <v>457</v>
      </c>
      <c r="N12" s="10">
        <v>98.0</v>
      </c>
      <c r="O12" s="9"/>
    </row>
    <row r="13">
      <c r="A13" s="139" t="s">
        <v>458</v>
      </c>
      <c r="B13" s="122">
        <f t="shared" si="1"/>
        <v>68</v>
      </c>
      <c r="C13" s="122">
        <f>sumif('Daily Log'!$T$6:$T$403,K13,'Daily Log'!$J$6:$J$403)</f>
        <v>69</v>
      </c>
      <c r="D13" s="122" t="str">
        <f t="shared" si="2"/>
        <v>0</v>
      </c>
      <c r="E13" s="134" t="str">
        <f t="shared" si="3"/>
        <v>0</v>
      </c>
      <c r="F13" s="135" t="str">
        <f t="shared" si="4"/>
        <v>-</v>
      </c>
      <c r="G13" s="136" t="str">
        <f t="shared" si="5"/>
        <v>0</v>
      </c>
      <c r="H13" s="137" t="str">
        <f t="shared" si="6"/>
        <v>-</v>
      </c>
      <c r="I13" s="138">
        <v>40396.0</v>
      </c>
      <c r="J13" s="9"/>
      <c r="K13" s="62" t="s">
        <v>98</v>
      </c>
      <c r="L13" s="139" t="s">
        <v>457</v>
      </c>
      <c r="M13" s="139" t="s">
        <v>458</v>
      </c>
      <c r="N13" s="10">
        <v>68.0</v>
      </c>
      <c r="O13" s="9"/>
    </row>
    <row r="14">
      <c r="A14" s="139" t="s">
        <v>459</v>
      </c>
      <c r="B14" s="122">
        <f t="shared" si="1"/>
        <v>58</v>
      </c>
      <c r="C14" s="122">
        <f>sumif('Daily Log'!$T$6:$T$403,K14,'Daily Log'!$J$6:$J$403)</f>
        <v>52</v>
      </c>
      <c r="D14" s="122" t="str">
        <f t="shared" si="2"/>
        <v>0</v>
      </c>
      <c r="E14" s="134" t="str">
        <f t="shared" si="3"/>
        <v>0</v>
      </c>
      <c r="F14" s="135" t="str">
        <f t="shared" si="4"/>
        <v>-</v>
      </c>
      <c r="G14" s="136" t="str">
        <f t="shared" si="5"/>
        <v>0</v>
      </c>
      <c r="H14" s="137" t="str">
        <f t="shared" si="6"/>
        <v>-</v>
      </c>
      <c r="I14" s="138">
        <v>40398.0</v>
      </c>
      <c r="J14" s="9"/>
      <c r="K14" s="62" t="s">
        <v>94</v>
      </c>
      <c r="L14" s="139" t="s">
        <v>458</v>
      </c>
      <c r="M14" s="139" t="s">
        <v>459</v>
      </c>
      <c r="N14" s="10">
        <v>58.0</v>
      </c>
      <c r="O14" s="9"/>
    </row>
    <row r="15">
      <c r="A15" s="139" t="s">
        <v>88</v>
      </c>
      <c r="B15" s="122">
        <f t="shared" si="1"/>
        <v>55</v>
      </c>
      <c r="C15" s="122">
        <f>sumif('Daily Log'!$T$6:$T$403,K15,'Daily Log'!$J$6:$J$403)</f>
        <v>52</v>
      </c>
      <c r="D15" s="122" t="str">
        <f t="shared" si="2"/>
        <v>0</v>
      </c>
      <c r="E15" s="134" t="str">
        <f t="shared" si="3"/>
        <v>0</v>
      </c>
      <c r="F15" s="135" t="str">
        <f t="shared" si="4"/>
        <v>-</v>
      </c>
      <c r="G15" s="136" t="str">
        <f t="shared" si="5"/>
        <v>0</v>
      </c>
      <c r="H15" s="137" t="str">
        <f t="shared" si="6"/>
        <v>-</v>
      </c>
      <c r="I15" s="138">
        <v>40400.0</v>
      </c>
      <c r="J15" s="9"/>
      <c r="K15" s="62" t="s">
        <v>87</v>
      </c>
      <c r="L15" s="139" t="s">
        <v>459</v>
      </c>
      <c r="M15" s="139" t="s">
        <v>88</v>
      </c>
      <c r="N15" s="10">
        <v>55.0</v>
      </c>
      <c r="O15" s="9"/>
    </row>
    <row r="16">
      <c r="A16" s="139" t="s">
        <v>415</v>
      </c>
      <c r="B16" s="122">
        <f t="shared" si="1"/>
        <v>162</v>
      </c>
      <c r="C16" s="122">
        <f>sumif('Daily Log'!$T$6:$T$403,K16,'Daily Log'!$J$6:$J$403)</f>
        <v>159</v>
      </c>
      <c r="D16" s="122" t="str">
        <f t="shared" si="2"/>
        <v>0</v>
      </c>
      <c r="E16" s="134" t="str">
        <f t="shared" si="3"/>
        <v>0</v>
      </c>
      <c r="F16" s="135" t="str">
        <f t="shared" si="4"/>
        <v>-</v>
      </c>
      <c r="G16" s="136" t="str">
        <f t="shared" si="5"/>
        <v>0</v>
      </c>
      <c r="H16" s="137" t="str">
        <f t="shared" si="6"/>
        <v>-</v>
      </c>
      <c r="I16" s="138">
        <v>40419.0</v>
      </c>
      <c r="J16" s="9"/>
      <c r="K16" s="62" t="s">
        <v>57</v>
      </c>
      <c r="L16" s="139" t="s">
        <v>88</v>
      </c>
      <c r="M16" s="139" t="s">
        <v>415</v>
      </c>
      <c r="N16" s="10">
        <v>162.0</v>
      </c>
      <c r="O16" s="9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</row>
    <row r="19">
      <c r="A19" s="10" t="s">
        <v>460</v>
      </c>
      <c r="B19" s="10" t="s">
        <v>461</v>
      </c>
      <c r="C19" s="10" t="s">
        <v>462</v>
      </c>
      <c r="D19" s="9"/>
      <c r="E19" s="9"/>
      <c r="F19" s="9"/>
      <c r="G19" s="9"/>
      <c r="H19" s="9"/>
      <c r="I19" s="9"/>
      <c r="J19" s="9"/>
    </row>
    <row r="20">
      <c r="A20" s="10" t="s">
        <v>87</v>
      </c>
      <c r="B20" s="140">
        <v>949.0</v>
      </c>
      <c r="C20" s="141">
        <f>949-B20</f>
        <v>0</v>
      </c>
      <c r="D20" s="9"/>
      <c r="E20" s="9"/>
      <c r="F20" s="9"/>
      <c r="G20" s="9"/>
      <c r="H20" s="9"/>
      <c r="I20" s="9"/>
      <c r="J20" s="9"/>
    </row>
    <row r="21">
      <c r="A21" s="10" t="s">
        <v>463</v>
      </c>
      <c r="B21" s="140">
        <v>899.0</v>
      </c>
      <c r="C21" s="141">
        <f>B20-B21</f>
        <v>50</v>
      </c>
      <c r="D21" s="9"/>
      <c r="E21" s="9"/>
      <c r="F21" s="9"/>
      <c r="G21" s="9"/>
      <c r="H21" s="9"/>
      <c r="I21" s="9"/>
      <c r="J21" s="9"/>
    </row>
    <row r="22">
      <c r="A22" s="10" t="s">
        <v>464</v>
      </c>
      <c r="B22" s="140">
        <v>874.0</v>
      </c>
      <c r="C22" s="141">
        <f>B20-B22</f>
        <v>75</v>
      </c>
      <c r="D22" s="9"/>
      <c r="E22" s="9"/>
      <c r="F22" s="9"/>
      <c r="G22" s="9"/>
      <c r="H22" s="9"/>
      <c r="I22" s="9"/>
      <c r="J22" s="9"/>
    </row>
    <row r="23">
      <c r="A23" s="62" t="s">
        <v>98</v>
      </c>
      <c r="B23" s="140">
        <v>850.0</v>
      </c>
      <c r="C23" s="141">
        <f>B20-B23</f>
        <v>99</v>
      </c>
      <c r="G23" s="9"/>
      <c r="H23" s="9"/>
      <c r="I23" s="9"/>
      <c r="J23" s="9"/>
    </row>
    <row r="24">
      <c r="A24" s="62" t="s">
        <v>104</v>
      </c>
      <c r="B24" s="140">
        <v>790.0</v>
      </c>
      <c r="C24" s="141">
        <f>B20-B24</f>
        <v>159</v>
      </c>
      <c r="G24" s="9"/>
      <c r="H24" s="9"/>
      <c r="I24" s="9"/>
      <c r="J24" s="9"/>
    </row>
    <row r="25">
      <c r="A25" s="62" t="s">
        <v>465</v>
      </c>
      <c r="B25" s="140">
        <v>707.0</v>
      </c>
      <c r="C25" s="141">
        <f>B20-B25</f>
        <v>242</v>
      </c>
      <c r="G25" s="9"/>
      <c r="H25" s="9"/>
      <c r="I25" s="9"/>
      <c r="J25" s="9"/>
    </row>
    <row r="26">
      <c r="G26" s="9"/>
      <c r="H26" s="9"/>
      <c r="I26" s="9"/>
      <c r="J26" s="9"/>
    </row>
    <row r="27">
      <c r="A27" s="142" t="s">
        <v>466</v>
      </c>
      <c r="G27" s="9"/>
      <c r="H27" s="9"/>
      <c r="I27" s="9"/>
      <c r="J27" s="9"/>
    </row>
    <row r="28">
      <c r="G28" s="9"/>
      <c r="H28" s="9"/>
      <c r="I28" s="9"/>
      <c r="J28" s="9"/>
    </row>
    <row r="29">
      <c r="G29" s="9"/>
      <c r="H29" s="9"/>
      <c r="I29" s="9"/>
      <c r="J29" s="9"/>
    </row>
    <row r="30">
      <c r="G30" s="9"/>
      <c r="H30" s="9"/>
      <c r="I30" s="9"/>
      <c r="J30" s="9"/>
    </row>
    <row r="31">
      <c r="G31" s="9"/>
      <c r="H31" s="9"/>
      <c r="I31" s="9"/>
      <c r="J31" s="9"/>
    </row>
    <row r="32">
      <c r="G32" s="9"/>
      <c r="H32" s="9"/>
      <c r="I32" s="9"/>
      <c r="J32" s="9"/>
    </row>
    <row r="33">
      <c r="G33" s="9"/>
      <c r="H33" s="9"/>
      <c r="I33" s="9"/>
      <c r="J33" s="9"/>
    </row>
    <row r="34">
      <c r="G34" s="9"/>
      <c r="H34" s="9"/>
      <c r="I34" s="9"/>
      <c r="J34" s="9"/>
    </row>
    <row r="35">
      <c r="A35" s="9"/>
      <c r="B35" s="9"/>
      <c r="C35" s="9"/>
      <c r="D35" s="9"/>
      <c r="E35" s="9"/>
      <c r="F35" s="9"/>
      <c r="G35" s="9"/>
      <c r="H35" s="9"/>
      <c r="I35" s="9"/>
      <c r="J35" s="9"/>
    </row>
    <row r="36">
      <c r="A36" s="9"/>
      <c r="B36" s="9"/>
      <c r="C36" s="9"/>
      <c r="D36" s="9"/>
      <c r="E36" s="9"/>
      <c r="F36" s="9"/>
      <c r="G36" s="9"/>
      <c r="H36" s="9"/>
      <c r="I36" s="9"/>
      <c r="J36" s="9"/>
    </row>
    <row r="37">
      <c r="A37" s="9"/>
      <c r="B37" s="9"/>
      <c r="C37" s="9"/>
      <c r="D37" s="9"/>
      <c r="E37" s="9"/>
      <c r="F37" s="9"/>
      <c r="G37" s="9"/>
      <c r="H37" s="9"/>
      <c r="I37" s="9"/>
      <c r="J37" s="9"/>
    </row>
    <row r="38">
      <c r="A38" s="9"/>
      <c r="B38" s="9"/>
      <c r="C38" s="9"/>
      <c r="D38" s="9"/>
      <c r="E38" s="9"/>
      <c r="F38" s="9"/>
      <c r="G38" s="9"/>
      <c r="H38" s="9"/>
      <c r="I38" s="9"/>
      <c r="J38" s="9"/>
    </row>
    <row r="39">
      <c r="A39" s="9"/>
      <c r="B39" s="9"/>
      <c r="C39" s="9"/>
      <c r="D39" s="9"/>
      <c r="E39" s="9"/>
      <c r="F39" s="9"/>
      <c r="G39" s="9"/>
      <c r="H39" s="9"/>
      <c r="I39" s="9"/>
      <c r="J39" s="9"/>
    </row>
    <row r="40">
      <c r="A40" s="9"/>
      <c r="B40" s="9"/>
      <c r="C40" s="9"/>
      <c r="D40" s="9"/>
      <c r="E40" s="9"/>
      <c r="F40" s="9"/>
      <c r="G40" s="9"/>
      <c r="H40" s="9"/>
      <c r="I40" s="9"/>
      <c r="J40" s="9"/>
    </row>
    <row r="41">
      <c r="A41" s="9"/>
      <c r="B41" s="9"/>
      <c r="C41" s="9"/>
      <c r="D41" s="9"/>
      <c r="E41" s="9"/>
      <c r="F41" s="9"/>
      <c r="G41" s="9"/>
      <c r="H41" s="9"/>
      <c r="I41" s="9"/>
      <c r="J41" s="9"/>
    </row>
    <row r="42">
      <c r="A42" s="9"/>
      <c r="B42" s="9"/>
      <c r="C42" s="9"/>
      <c r="D42" s="9"/>
      <c r="E42" s="9"/>
      <c r="F42" s="9"/>
      <c r="G42" s="9"/>
      <c r="H42" s="9"/>
      <c r="I42" s="9"/>
      <c r="J42" s="9"/>
    </row>
    <row r="43">
      <c r="A43" s="9"/>
      <c r="B43" s="9"/>
      <c r="C43" s="9"/>
      <c r="D43" s="9"/>
      <c r="E43" s="9"/>
      <c r="F43" s="9"/>
      <c r="G43" s="9"/>
      <c r="H43" s="9"/>
      <c r="I43" s="9"/>
      <c r="J43" s="9"/>
    </row>
    <row r="44">
      <c r="A44" s="9"/>
      <c r="B44" s="9"/>
      <c r="C44" s="9"/>
      <c r="D44" s="9"/>
      <c r="E44" s="9"/>
      <c r="F44" s="9"/>
      <c r="G44" s="9"/>
      <c r="H44" s="9"/>
      <c r="I44" s="9"/>
      <c r="J44" s="9"/>
    </row>
    <row r="4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>
      <c r="A46" s="9"/>
      <c r="B46" s="9"/>
      <c r="C46" s="9"/>
      <c r="D46" s="9"/>
      <c r="E46" s="9"/>
      <c r="F46" s="9"/>
      <c r="G46" s="9"/>
      <c r="H46" s="9"/>
      <c r="I46" s="9"/>
      <c r="J46" s="9"/>
    </row>
    <row r="47">
      <c r="A47" s="9"/>
      <c r="B47" s="9"/>
      <c r="C47" s="9"/>
      <c r="D47" s="9"/>
      <c r="E47" s="9"/>
      <c r="F47" s="9"/>
      <c r="G47" s="9"/>
      <c r="H47" s="9"/>
      <c r="I47" s="9"/>
      <c r="J47" s="9"/>
    </row>
    <row r="48">
      <c r="A48" s="9"/>
      <c r="B48" s="9"/>
      <c r="C48" s="9"/>
      <c r="D48" s="9"/>
      <c r="E48" s="9"/>
      <c r="F48" s="9"/>
      <c r="G48" s="9"/>
      <c r="H48" s="9"/>
      <c r="I48" s="9"/>
      <c r="J48" s="9"/>
    </row>
    <row r="49">
      <c r="A49" s="9"/>
      <c r="B49" s="9"/>
      <c r="C49" s="9"/>
      <c r="D49" s="9"/>
      <c r="E49" s="9"/>
      <c r="F49" s="9"/>
      <c r="G49" s="9"/>
      <c r="H49" s="9"/>
      <c r="I49" s="9"/>
      <c r="J49" s="9"/>
    </row>
    <row r="50">
      <c r="A50" s="9"/>
      <c r="B50" s="9"/>
      <c r="C50" s="9"/>
      <c r="D50" s="9"/>
      <c r="E50" s="9"/>
      <c r="F50" s="9"/>
      <c r="G50" s="9"/>
      <c r="H50" s="9"/>
      <c r="I50" s="9"/>
      <c r="J50" s="9"/>
    </row>
    <row r="51">
      <c r="A51" s="9"/>
      <c r="B51" s="9"/>
      <c r="C51" s="9"/>
      <c r="D51" s="9"/>
      <c r="E51" s="9"/>
      <c r="F51" s="9"/>
      <c r="G51" s="9"/>
      <c r="H51" s="9"/>
      <c r="I51" s="9"/>
      <c r="J51" s="9"/>
    </row>
    <row r="52">
      <c r="A52" s="9"/>
      <c r="B52" s="9"/>
      <c r="C52" s="9"/>
      <c r="D52" s="9"/>
      <c r="E52" s="9"/>
      <c r="F52" s="9"/>
      <c r="G52" s="9"/>
      <c r="H52" s="9"/>
      <c r="I52" s="9"/>
      <c r="J52" s="9"/>
    </row>
    <row r="53">
      <c r="A53" s="9"/>
      <c r="B53" s="9"/>
      <c r="C53" s="9"/>
      <c r="D53" s="9"/>
      <c r="E53" s="9"/>
      <c r="F53" s="9"/>
      <c r="G53" s="9"/>
      <c r="H53" s="9"/>
      <c r="I53" s="9"/>
      <c r="J53" s="9"/>
    </row>
    <row r="54">
      <c r="A54" s="9"/>
      <c r="B54" s="9"/>
      <c r="C54" s="9"/>
      <c r="D54" s="9"/>
      <c r="E54" s="9"/>
      <c r="F54" s="9"/>
      <c r="G54" s="9"/>
      <c r="H54" s="9"/>
      <c r="I54" s="9"/>
      <c r="J54" s="9"/>
    </row>
    <row r="5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>
      <c r="A56" s="9"/>
      <c r="B56" s="9"/>
      <c r="C56" s="9"/>
      <c r="D56" s="9"/>
      <c r="E56" s="9"/>
      <c r="F56" s="9"/>
      <c r="G56" s="9"/>
      <c r="H56" s="9"/>
      <c r="I56" s="9"/>
      <c r="J56" s="9"/>
    </row>
    <row r="57">
      <c r="A57" s="9"/>
      <c r="B57" s="9"/>
      <c r="C57" s="9"/>
      <c r="D57" s="9"/>
      <c r="E57" s="9"/>
      <c r="F57" s="9"/>
      <c r="G57" s="9"/>
      <c r="H57" s="9"/>
      <c r="I57" s="9"/>
      <c r="J57" s="9"/>
    </row>
    <row r="58">
      <c r="A58" s="9"/>
      <c r="B58" s="9"/>
      <c r="C58" s="9"/>
      <c r="D58" s="9"/>
      <c r="E58" s="9"/>
      <c r="F58" s="9"/>
      <c r="G58" s="9"/>
      <c r="H58" s="9"/>
      <c r="I58" s="9"/>
      <c r="J58" s="9"/>
    </row>
    <row r="59">
      <c r="A59" s="9"/>
      <c r="B59" s="9"/>
      <c r="C59" s="9"/>
      <c r="D59" s="9"/>
      <c r="E59" s="9"/>
      <c r="F59" s="9"/>
      <c r="G59" s="9"/>
      <c r="H59" s="9"/>
      <c r="I59" s="9"/>
      <c r="J59" s="9"/>
    </row>
    <row r="60">
      <c r="A60" s="9"/>
      <c r="B60" s="9"/>
      <c r="C60" s="9"/>
      <c r="D60" s="9"/>
      <c r="E60" s="9"/>
      <c r="F60" s="9"/>
      <c r="G60" s="9"/>
      <c r="H60" s="9"/>
      <c r="I60" s="9"/>
      <c r="J60" s="9"/>
    </row>
    <row r="61">
      <c r="A61" s="9"/>
      <c r="B61" s="9"/>
      <c r="C61" s="9"/>
      <c r="D61" s="9"/>
      <c r="E61" s="9"/>
      <c r="F61" s="9"/>
      <c r="G61" s="9"/>
      <c r="H61" s="9"/>
      <c r="I61" s="9"/>
      <c r="J61" s="9"/>
    </row>
    <row r="62">
      <c r="A62" s="9"/>
      <c r="B62" s="9"/>
      <c r="C62" s="9"/>
      <c r="D62" s="9"/>
      <c r="E62" s="9"/>
      <c r="F62" s="9"/>
      <c r="G62" s="9"/>
      <c r="H62" s="9"/>
      <c r="I62" s="9"/>
      <c r="J62" s="9"/>
    </row>
    <row r="63">
      <c r="A63" s="9"/>
      <c r="B63" s="9"/>
      <c r="C63" s="9"/>
      <c r="D63" s="9"/>
      <c r="E63" s="9"/>
      <c r="F63" s="9"/>
      <c r="G63" s="9"/>
      <c r="H63" s="9"/>
      <c r="I63" s="9"/>
      <c r="J63" s="9"/>
    </row>
    <row r="64">
      <c r="A64" s="9"/>
      <c r="B64" s="9"/>
      <c r="C64" s="9"/>
      <c r="D64" s="9"/>
      <c r="E64" s="9"/>
      <c r="F64" s="9"/>
      <c r="G64" s="9"/>
      <c r="H64" s="9"/>
      <c r="I64" s="9"/>
      <c r="J64" s="9"/>
    </row>
    <row r="6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>
      <c r="A66" s="9"/>
      <c r="B66" s="9"/>
      <c r="C66" s="9"/>
      <c r="D66" s="9"/>
      <c r="E66" s="9"/>
      <c r="F66" s="9"/>
      <c r="G66" s="9"/>
      <c r="H66" s="9"/>
      <c r="I66" s="9"/>
      <c r="J66" s="9"/>
    </row>
    <row r="67">
      <c r="A67" s="9"/>
      <c r="B67" s="9"/>
      <c r="C67" s="9"/>
      <c r="D67" s="9"/>
      <c r="E67" s="9"/>
      <c r="F67" s="9"/>
      <c r="G67" s="9"/>
      <c r="H67" s="9"/>
      <c r="I67" s="9"/>
      <c r="J67" s="9"/>
    </row>
    <row r="68">
      <c r="A68" s="9"/>
      <c r="B68" s="9"/>
      <c r="C68" s="9"/>
      <c r="D68" s="9"/>
      <c r="E68" s="9"/>
      <c r="F68" s="9"/>
      <c r="G68" s="9"/>
      <c r="H68" s="9"/>
      <c r="I68" s="9"/>
      <c r="J68" s="9"/>
    </row>
    <row r="69">
      <c r="A69" s="9"/>
      <c r="B69" s="9"/>
      <c r="C69" s="9"/>
      <c r="D69" s="9"/>
      <c r="E69" s="9"/>
      <c r="F69" s="9"/>
      <c r="G69" s="9"/>
      <c r="H69" s="9"/>
      <c r="I69" s="9"/>
      <c r="J69" s="9"/>
    </row>
    <row r="70">
      <c r="A70" s="9"/>
      <c r="B70" s="9"/>
      <c r="C70" s="9"/>
      <c r="D70" s="9"/>
      <c r="E70" s="9"/>
      <c r="F70" s="9"/>
      <c r="G70" s="9"/>
      <c r="H70" s="9"/>
      <c r="I70" s="9"/>
      <c r="J70" s="9"/>
    </row>
    <row r="71">
      <c r="A71" s="9"/>
      <c r="B71" s="9"/>
      <c r="C71" s="9"/>
      <c r="D71" s="9"/>
      <c r="E71" s="9"/>
      <c r="F71" s="9"/>
      <c r="G71" s="9"/>
      <c r="H71" s="9"/>
      <c r="I71" s="9"/>
      <c r="J71" s="9"/>
    </row>
    <row r="72">
      <c r="A72" s="9"/>
      <c r="B72" s="9"/>
      <c r="C72" s="9"/>
      <c r="D72" s="9"/>
      <c r="E72" s="9"/>
      <c r="F72" s="9"/>
      <c r="G72" s="9"/>
      <c r="H72" s="9"/>
      <c r="I72" s="9"/>
      <c r="J72" s="9"/>
    </row>
    <row r="73">
      <c r="A73" s="9"/>
      <c r="B73" s="9"/>
      <c r="C73" s="9"/>
      <c r="D73" s="9"/>
      <c r="E73" s="9"/>
      <c r="F73" s="9"/>
      <c r="G73" s="9"/>
      <c r="H73" s="9"/>
      <c r="I73" s="9"/>
      <c r="J73" s="9"/>
    </row>
    <row r="74">
      <c r="A74" s="9"/>
      <c r="B74" s="9"/>
      <c r="C74" s="9"/>
      <c r="D74" s="9"/>
      <c r="E74" s="9"/>
      <c r="F74" s="9"/>
      <c r="G74" s="9"/>
      <c r="H74" s="9"/>
      <c r="I74" s="9"/>
      <c r="J74" s="9"/>
    </row>
    <row r="7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>
      <c r="A76" s="9"/>
      <c r="B76" s="9"/>
      <c r="C76" s="9"/>
      <c r="D76" s="9"/>
      <c r="E76" s="9"/>
      <c r="F76" s="9"/>
      <c r="G76" s="9"/>
      <c r="H76" s="9"/>
      <c r="I76" s="9"/>
      <c r="J76" s="9"/>
    </row>
    <row r="77">
      <c r="A77" s="9"/>
      <c r="B77" s="9"/>
      <c r="C77" s="9"/>
      <c r="D77" s="9"/>
      <c r="E77" s="9"/>
      <c r="F77" s="9"/>
      <c r="G77" s="9"/>
      <c r="H77" s="9"/>
      <c r="I77" s="9"/>
      <c r="J77" s="9"/>
    </row>
    <row r="78">
      <c r="A78" s="9"/>
      <c r="B78" s="9"/>
      <c r="C78" s="9"/>
      <c r="D78" s="9"/>
      <c r="E78" s="9"/>
      <c r="F78" s="9"/>
      <c r="G78" s="9"/>
      <c r="H78" s="9"/>
      <c r="I78" s="9"/>
      <c r="J78" s="9"/>
    </row>
    <row r="79">
      <c r="A79" s="9"/>
      <c r="B79" s="9"/>
      <c r="C79" s="9"/>
      <c r="D79" s="9"/>
      <c r="E79" s="9"/>
      <c r="F79" s="9"/>
      <c r="G79" s="9"/>
      <c r="H79" s="9"/>
      <c r="I79" s="9"/>
      <c r="J79" s="9"/>
    </row>
    <row r="80">
      <c r="A80" s="9"/>
      <c r="B80" s="9"/>
      <c r="C80" s="9"/>
      <c r="D80" s="9"/>
      <c r="E80" s="9"/>
      <c r="F80" s="9"/>
      <c r="G80" s="9"/>
      <c r="H80" s="9"/>
      <c r="I80" s="9"/>
      <c r="J80" s="9"/>
    </row>
    <row r="81">
      <c r="A81" s="9"/>
      <c r="B81" s="9"/>
      <c r="C81" s="9"/>
      <c r="D81" s="9"/>
      <c r="E81" s="9"/>
      <c r="F81" s="9"/>
      <c r="G81" s="9"/>
      <c r="H81" s="9"/>
      <c r="I81" s="9"/>
      <c r="J81" s="9"/>
    </row>
    <row r="82">
      <c r="A82" s="9"/>
      <c r="B82" s="9"/>
      <c r="C82" s="9"/>
      <c r="D82" s="9"/>
      <c r="E82" s="9"/>
      <c r="F82" s="9"/>
      <c r="G82" s="9"/>
      <c r="H82" s="9"/>
      <c r="I82" s="9"/>
      <c r="J82" s="9"/>
    </row>
    <row r="83">
      <c r="A83" s="9"/>
      <c r="B83" s="9"/>
      <c r="C83" s="9"/>
      <c r="D83" s="9"/>
      <c r="E83" s="9"/>
      <c r="F83" s="9"/>
      <c r="G83" s="9"/>
      <c r="H83" s="9"/>
      <c r="I83" s="9"/>
      <c r="J83" s="9"/>
    </row>
    <row r="84">
      <c r="A84" s="9"/>
      <c r="B84" s="9"/>
      <c r="C84" s="9"/>
      <c r="D84" s="9"/>
      <c r="E84" s="9"/>
      <c r="F84" s="9"/>
      <c r="G84" s="9"/>
      <c r="H84" s="9"/>
      <c r="I84" s="9"/>
      <c r="J84" s="9"/>
    </row>
    <row r="85">
      <c r="A85" s="9"/>
      <c r="B85" s="9"/>
      <c r="C85" s="9"/>
      <c r="D85" s="9"/>
      <c r="E85" s="9"/>
      <c r="F85" s="9"/>
      <c r="G85" s="9"/>
      <c r="H85" s="9"/>
      <c r="I85" s="9"/>
      <c r="J85" s="9"/>
    </row>
    <row r="86">
      <c r="A86" s="9"/>
      <c r="B86" s="9"/>
      <c r="C86" s="9"/>
      <c r="D86" s="9"/>
      <c r="E86" s="9"/>
      <c r="F86" s="9"/>
      <c r="G86" s="9"/>
      <c r="H86" s="9"/>
      <c r="I86" s="9"/>
      <c r="J86" s="9"/>
    </row>
    <row r="87">
      <c r="A87" s="9"/>
      <c r="B87" s="9"/>
      <c r="C87" s="9"/>
      <c r="D87" s="9"/>
      <c r="E87" s="9"/>
      <c r="F87" s="9"/>
      <c r="G87" s="9"/>
      <c r="H87" s="9"/>
      <c r="I87" s="9"/>
      <c r="J87" s="9"/>
    </row>
    <row r="88">
      <c r="A88" s="9"/>
      <c r="B88" s="9"/>
      <c r="C88" s="9"/>
      <c r="D88" s="9"/>
      <c r="E88" s="9"/>
      <c r="F88" s="9"/>
      <c r="G88" s="9"/>
      <c r="H88" s="9"/>
      <c r="I88" s="9"/>
      <c r="J88" s="9"/>
    </row>
    <row r="89">
      <c r="A89" s="9"/>
      <c r="B89" s="9"/>
      <c r="C89" s="9"/>
      <c r="D89" s="9"/>
      <c r="E89" s="9"/>
      <c r="F89" s="9"/>
      <c r="G89" s="9"/>
      <c r="H89" s="9"/>
      <c r="I89" s="9"/>
      <c r="J89" s="9"/>
    </row>
    <row r="90">
      <c r="A90" s="9"/>
      <c r="B90" s="9"/>
      <c r="C90" s="9"/>
      <c r="D90" s="9"/>
      <c r="E90" s="9"/>
      <c r="F90" s="9"/>
      <c r="G90" s="9"/>
      <c r="H90" s="9"/>
      <c r="I90" s="9"/>
      <c r="J90" s="9"/>
    </row>
    <row r="91">
      <c r="A91" s="9"/>
      <c r="B91" s="9"/>
      <c r="C91" s="9"/>
      <c r="D91" s="9"/>
      <c r="E91" s="9"/>
      <c r="F91" s="9"/>
      <c r="G91" s="9"/>
      <c r="H91" s="9"/>
      <c r="I91" s="9"/>
      <c r="J91" s="9"/>
    </row>
    <row r="92">
      <c r="A92" s="9"/>
      <c r="B92" s="9"/>
      <c r="C92" s="9"/>
      <c r="D92" s="9"/>
      <c r="E92" s="9"/>
      <c r="F92" s="9"/>
      <c r="G92" s="9"/>
      <c r="H92" s="9"/>
      <c r="I92" s="9"/>
      <c r="J92" s="9"/>
    </row>
    <row r="93">
      <c r="A93" s="9"/>
      <c r="B93" s="9"/>
      <c r="C93" s="9"/>
      <c r="D93" s="9"/>
      <c r="E93" s="9"/>
      <c r="F93" s="9"/>
      <c r="G93" s="9"/>
      <c r="H93" s="9"/>
      <c r="I93" s="9"/>
      <c r="J93" s="9"/>
    </row>
    <row r="94">
      <c r="A94" s="9"/>
      <c r="B94" s="9"/>
      <c r="C94" s="9"/>
      <c r="D94" s="9"/>
      <c r="E94" s="9"/>
      <c r="F94" s="9"/>
      <c r="G94" s="9"/>
      <c r="H94" s="9"/>
      <c r="I94" s="9"/>
      <c r="J94" s="9"/>
    </row>
    <row r="95">
      <c r="A95" s="9"/>
      <c r="B95" s="9"/>
      <c r="C95" s="9"/>
      <c r="D95" s="9"/>
      <c r="E95" s="9"/>
      <c r="F95" s="9"/>
      <c r="G95" s="9"/>
      <c r="H95" s="9"/>
      <c r="I95" s="9"/>
      <c r="J95" s="9"/>
    </row>
    <row r="96">
      <c r="A96" s="9"/>
      <c r="B96" s="9"/>
      <c r="C96" s="9"/>
      <c r="D96" s="9"/>
      <c r="E96" s="9"/>
      <c r="F96" s="9"/>
      <c r="G96" s="9"/>
      <c r="H96" s="9"/>
      <c r="I96" s="9"/>
      <c r="J96" s="9"/>
    </row>
    <row r="97">
      <c r="A97" s="9"/>
      <c r="B97" s="9"/>
      <c r="C97" s="9"/>
      <c r="D97" s="9"/>
      <c r="E97" s="9"/>
      <c r="F97" s="9"/>
      <c r="G97" s="9"/>
      <c r="H97" s="9"/>
      <c r="I97" s="9"/>
      <c r="J97" s="9"/>
    </row>
    <row r="98">
      <c r="A98" s="9"/>
      <c r="B98" s="9"/>
      <c r="C98" s="9"/>
      <c r="D98" s="9"/>
      <c r="E98" s="9"/>
      <c r="F98" s="9"/>
      <c r="G98" s="9"/>
      <c r="H98" s="9"/>
      <c r="I98" s="9"/>
      <c r="J98" s="9"/>
    </row>
  </sheetData>
  <hyperlinks>
    <hyperlink r:id="rId1" ref="A27"/>
  </hyperlinks>
  <drawing r:id="rId2"/>
</worksheet>
</file>